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G:\Downloads\"/>
    </mc:Choice>
  </mc:AlternateContent>
  <bookViews>
    <workbookView xWindow="0" yWindow="0" windowWidth="20490" windowHeight="7155" tabRatio="500"/>
  </bookViews>
  <sheets>
    <sheet name="January" sheetId="1" r:id="rId1"/>
    <sheet name="Total Fees Chart" sheetId="2" r:id="rId2"/>
    <sheet name="Alphabetical Sort" sheetId="3" r:id="rId3"/>
    <sheet name="Conditional Formating" sheetId="4" r:id="rId4"/>
  </sheets>
  <definedNames>
    <definedName name="discounts">January!$J$8:$J$17</definedName>
    <definedName name="Names">January!$B$8:$B$17</definedName>
    <definedName name="Total">January!$K$8:$K$17</definedName>
    <definedName name="Transport_Fees">#REF!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7" i="4" l="1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B35" i="1"/>
  <c r="B34" i="1"/>
  <c r="B33" i="1"/>
  <c r="B31" i="1"/>
  <c r="B27" i="1"/>
  <c r="B24" i="1"/>
  <c r="J22" i="1"/>
  <c r="K22" i="1" s="1"/>
  <c r="M22" i="1" s="1"/>
  <c r="I22" i="1"/>
  <c r="C22" i="1"/>
  <c r="N22" i="1" s="1"/>
  <c r="I21" i="1"/>
  <c r="C21" i="1"/>
  <c r="N21" i="1" s="1"/>
  <c r="J20" i="1"/>
  <c r="K20" i="1" s="1"/>
  <c r="M20" i="1" s="1"/>
  <c r="I20" i="1"/>
  <c r="C20" i="1"/>
  <c r="N20" i="1" s="1"/>
  <c r="I19" i="1"/>
  <c r="C19" i="1"/>
  <c r="N19" i="1" s="1"/>
  <c r="J18" i="1"/>
  <c r="K18" i="1" s="1"/>
  <c r="M18" i="1" s="1"/>
  <c r="I18" i="1"/>
  <c r="C18" i="1"/>
  <c r="N18" i="1" s="1"/>
  <c r="I17" i="1"/>
  <c r="C17" i="1"/>
  <c r="N17" i="1" s="1"/>
  <c r="J16" i="1"/>
  <c r="K16" i="1" s="1"/>
  <c r="M16" i="1" s="1"/>
  <c r="I16" i="1"/>
  <c r="C16" i="1"/>
  <c r="N16" i="1" s="1"/>
  <c r="I15" i="1"/>
  <c r="C15" i="1"/>
  <c r="N15" i="1" s="1"/>
  <c r="J14" i="1"/>
  <c r="K14" i="1" s="1"/>
  <c r="M14" i="1" s="1"/>
  <c r="I14" i="1"/>
  <c r="C14" i="1"/>
  <c r="N14" i="1" s="1"/>
  <c r="I13" i="1"/>
  <c r="C13" i="1"/>
  <c r="N13" i="1" s="1"/>
  <c r="J12" i="1"/>
  <c r="K12" i="1" s="1"/>
  <c r="M12" i="1" s="1"/>
  <c r="I12" i="1"/>
  <c r="C12" i="1"/>
  <c r="N12" i="1" s="1"/>
  <c r="I11" i="1"/>
  <c r="C11" i="1"/>
  <c r="N11" i="1" s="1"/>
  <c r="J10" i="1"/>
  <c r="K10" i="1" s="1"/>
  <c r="I10" i="1"/>
  <c r="C10" i="1"/>
  <c r="N10" i="1" s="1"/>
  <c r="I9" i="1"/>
  <c r="C9" i="1"/>
  <c r="B30" i="1" s="1"/>
  <c r="J8" i="1"/>
  <c r="I8" i="1"/>
  <c r="C8" i="1"/>
  <c r="B37" i="1" s="1"/>
  <c r="N27" i="1" l="1"/>
  <c r="M10" i="1"/>
  <c r="K9" i="1"/>
  <c r="K17" i="1"/>
  <c r="M17" i="1" s="1"/>
  <c r="K11" i="1"/>
  <c r="M11" i="1" s="1"/>
  <c r="J9" i="1"/>
  <c r="B32" i="1" s="1"/>
  <c r="J11" i="1"/>
  <c r="J15" i="1"/>
  <c r="K15" i="1" s="1"/>
  <c r="M15" i="1" s="1"/>
  <c r="J17" i="1"/>
  <c r="J19" i="1"/>
  <c r="K19" i="1" s="1"/>
  <c r="M19" i="1" s="1"/>
  <c r="J21" i="1"/>
  <c r="K21" i="1" s="1"/>
  <c r="M21" i="1" s="1"/>
  <c r="K8" i="1"/>
  <c r="N9" i="1"/>
  <c r="J13" i="1"/>
  <c r="K13" i="1" s="1"/>
  <c r="M13" i="1" s="1"/>
  <c r="N8" i="1"/>
  <c r="B28" i="1"/>
  <c r="B29" i="1"/>
  <c r="B26" i="1" l="1"/>
  <c r="B25" i="1"/>
  <c r="N25" i="1"/>
  <c r="M8" i="1"/>
  <c r="M9" i="1"/>
  <c r="N26" i="1"/>
</calcChain>
</file>

<file path=xl/sharedStrings.xml><?xml version="1.0" encoding="utf-8"?>
<sst xmlns="http://schemas.openxmlformats.org/spreadsheetml/2006/main" count="159" uniqueCount="82">
  <si>
    <t>Royal Carribean Cruise</t>
  </si>
  <si>
    <t>Discounts per nights</t>
  </si>
  <si>
    <t>Pricing per person</t>
  </si>
  <si>
    <t>3 nights</t>
  </si>
  <si>
    <t>3rd Class</t>
  </si>
  <si>
    <t>2nd Class</t>
  </si>
  <si>
    <t>1st Class</t>
  </si>
  <si>
    <t>Kids (Under 16)</t>
  </si>
  <si>
    <t>Infants (Under 2)</t>
  </si>
  <si>
    <t>5 nights</t>
  </si>
  <si>
    <t>Free</t>
  </si>
  <si>
    <t>7 nights</t>
  </si>
  <si>
    <t>Booking No.</t>
  </si>
  <si>
    <t xml:space="preserve">Name </t>
  </si>
  <si>
    <t xml:space="preserve"> Room Type</t>
  </si>
  <si>
    <t>No of Guests</t>
  </si>
  <si>
    <t xml:space="preserve"> Nights On Board</t>
  </si>
  <si>
    <t>Transport Fees</t>
  </si>
  <si>
    <t>Sub Total</t>
  </si>
  <si>
    <t>Discount</t>
  </si>
  <si>
    <t xml:space="preserve">Total </t>
  </si>
  <si>
    <t xml:space="preserve"> Payment Method</t>
  </si>
  <si>
    <t>Simple IF Functions</t>
  </si>
  <si>
    <t>Nested Simple IF FUNCTIONS</t>
  </si>
  <si>
    <t>Louis Collins</t>
  </si>
  <si>
    <t>Apple Pay</t>
  </si>
  <si>
    <t>Diana Walsh</t>
  </si>
  <si>
    <t>Paypal</t>
  </si>
  <si>
    <t>Jamie Doyle</t>
  </si>
  <si>
    <t>Mastercard</t>
  </si>
  <si>
    <t>Conor Kehoe</t>
  </si>
  <si>
    <t>Lily Dunne</t>
  </si>
  <si>
    <t>Alfred Porch</t>
  </si>
  <si>
    <t>Gino Russo</t>
  </si>
  <si>
    <t>Drew Hartnett</t>
  </si>
  <si>
    <t>Penelope O'Shea</t>
  </si>
  <si>
    <t>Mark Summers</t>
  </si>
  <si>
    <t>John O'Mahony</t>
  </si>
  <si>
    <t xml:space="preserve"> Arbresha Kastrati</t>
  </si>
  <si>
    <t>Caleb Daniels</t>
  </si>
  <si>
    <t>Allie Falano</t>
  </si>
  <si>
    <t>Zack Power</t>
  </si>
  <si>
    <t>Average Nights On Board</t>
  </si>
  <si>
    <t>Compound IF  function</t>
  </si>
  <si>
    <t xml:space="preserve">Maximum Spent </t>
  </si>
  <si>
    <t xml:space="preserve">Range of Total </t>
  </si>
  <si>
    <t>1-1000</t>
  </si>
  <si>
    <t>Minimum Spent</t>
  </si>
  <si>
    <t>1000-2000</t>
  </si>
  <si>
    <t>Total Transport Fees</t>
  </si>
  <si>
    <t>3000 and above</t>
  </si>
  <si>
    <t>1st Class Passengers</t>
  </si>
  <si>
    <t>2nd Class Passengers</t>
  </si>
  <si>
    <t xml:space="preserve">3rd Class Passengers </t>
  </si>
  <si>
    <t xml:space="preserve">Under 16s </t>
  </si>
  <si>
    <t>Discounts given</t>
  </si>
  <si>
    <t>Paid With Paypal</t>
  </si>
  <si>
    <t>Paid With Apple Pay</t>
  </si>
  <si>
    <t>Paid With Mastercard</t>
  </si>
  <si>
    <t>HLOOKUP</t>
  </si>
  <si>
    <t>TELEPHONE CHARGES</t>
  </si>
  <si>
    <t>EU Calls</t>
  </si>
  <si>
    <t>International Calls</t>
  </si>
  <si>
    <t>Total</t>
  </si>
  <si>
    <t xml:space="preserve">     Explanations</t>
  </si>
  <si>
    <t xml:space="preserve">  </t>
  </si>
  <si>
    <t xml:space="preserve"> </t>
  </si>
  <si>
    <t xml:space="preserve">  MACROS</t>
  </si>
  <si>
    <t xml:space="preserve">  The macro is run by clicking on the shape with fill orange, </t>
  </si>
  <si>
    <t xml:space="preserve">  The importance of the macro is specifically to highlight the major headings in easier</t>
  </si>
  <si>
    <t xml:space="preserve">  identification of column names that are embedded within the various sheets in the document</t>
  </si>
  <si>
    <t xml:space="preserve">  Compound IF Functions</t>
  </si>
  <si>
    <t xml:space="preserve">  Compound IF Functions is a combination of the percentage of range figures of the total amount of money. </t>
  </si>
  <si>
    <t xml:space="preserve">  I chose to use total for this example of compound if because it is a figure. You can choose to use text and compile what range of percentage does </t>
  </si>
  <si>
    <t xml:space="preserve">  the text described covers a certain range. Let's say in the Payment Method, and we want to range what percentage does the Apple Pay covers </t>
  </si>
  <si>
    <t xml:space="preserve">  in the range L8:L22. Well, it's simple. We us CHOOSE((L8="Apple Play")+ (L8="Paypal") + (L8="Mastercard"),"We put out percentages here to grade the range separated by commas")</t>
  </si>
  <si>
    <t xml:space="preserve">  Nested simple IF</t>
  </si>
  <si>
    <t xml:space="preserve">  Nested simple if the usage of IF to decide a text displayed is a certain condition is met. </t>
  </si>
  <si>
    <t xml:space="preserve">  For example</t>
  </si>
  <si>
    <t xml:space="preserve">  IF(C8="3rd Class","Class Three",IF(C8="1st Class","Class One",IF(C8="2nd Class","Class Two","Null")))</t>
  </si>
  <si>
    <t xml:space="preserve">  The above displays the condition, and the text to be displayed is the same condition is met. The function works on a single cell decision tree to decide if the cell meets a certain requirement.</t>
  </si>
  <si>
    <t>The macro consitionally formats al unique values in the data table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</si>
</sst>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\$* #,##0.00_);_(\$* \(#,##0.00\);_(\$* \-??_);_(@_)"/>
    <numFmt numFmtId="165" formatCode="_(\$* #,##0_);_(\$* \(#,##0\);_(\$* \-??_);_(@_)"/>
    <numFmt numFmtId="166" formatCode="_([$$-409]* #,##0_);_([$$-409]* \(#,##0\);_([$$-409]* \-??_);_(@_)"/>
    <numFmt numFmtId="167" formatCode="_([$$-409]* #,##0.00_);_([$$-409]* \(#,##0.00\);_([$$-409]* \-??_);_(@_)"/>
  </numFmts>
  <fonts count="9" x14ac:knownFonts="1">
    <font>
      <sz val="12"/>
      <color rgb="FF000000"/>
      <name val="Calibri"/>
      <family val="2"/>
      <charset val="1"/>
    </font>
    <font>
      <b/>
      <i/>
      <sz val="12"/>
      <color rgb="FF000000"/>
      <name val="Arial"/>
      <family val="2"/>
      <charset val="1"/>
    </font>
    <font>
      <b/>
      <i/>
      <sz val="48"/>
      <color rgb="FF000000"/>
      <name val="Arial"/>
      <family val="2"/>
      <charset val="1"/>
    </font>
    <font>
      <b/>
      <i/>
      <sz val="14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sz val="18"/>
      <color rgb="FF000000"/>
      <name val="Arial Bold Italic"/>
      <charset val="1"/>
    </font>
    <font>
      <sz val="12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00B0F0"/>
        <bgColor rgb="FF4EBDAE"/>
      </patternFill>
    </fill>
    <fill>
      <patternFill patternType="solid">
        <fgColor rgb="FF4EBDAE"/>
        <bgColor rgb="FF70AD47"/>
      </patternFill>
    </fill>
    <fill>
      <patternFill patternType="solid">
        <fgColor rgb="FFFFFFFF"/>
        <bgColor rgb="FFFFFFCC"/>
      </patternFill>
    </fill>
    <fill>
      <patternFill patternType="solid">
        <fgColor rgb="FF00FF00"/>
        <bgColor rgb="FF00B050"/>
      </patternFill>
    </fill>
    <fill>
      <patternFill patternType="solid">
        <fgColor rgb="FFC9FFC4"/>
        <bgColor rgb="FFCCFFFF"/>
      </patternFill>
    </fill>
    <fill>
      <patternFill patternType="solid">
        <fgColor rgb="FF00B050"/>
        <bgColor rgb="FF008080"/>
      </patternFill>
    </fill>
  </fills>
  <borders count="14">
    <border>
      <left/>
      <right/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A6A6A6"/>
      </left>
      <right/>
      <top/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 style="thin">
        <color rgb="FFA6A6A6"/>
      </left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/>
      <top/>
      <bottom style="thin">
        <color rgb="FFA6A6A6"/>
      </bottom>
      <diagonal/>
    </border>
    <border>
      <left/>
      <right style="thin">
        <color rgb="FFA6A6A6"/>
      </right>
      <top/>
      <bottom/>
      <diagonal/>
    </border>
    <border>
      <left/>
      <right/>
      <top style="thin">
        <color rgb="FFA6A6A6"/>
      </top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/>
      <diagonal/>
    </border>
  </borders>
  <cellStyleXfs count="3">
    <xf numFmtId="0" fontId="0" fillId="0" borderId="0"/>
    <xf numFmtId="164" fontId="8" fillId="0" borderId="0" applyBorder="0" applyProtection="0"/>
    <xf numFmtId="9" fontId="8" fillId="0" borderId="0" applyBorder="0" applyProtection="0"/>
  </cellStyleXfs>
  <cellXfs count="89">
    <xf numFmtId="0" fontId="0" fillId="0" borderId="0" xfId="0"/>
    <xf numFmtId="0" fontId="7" fillId="3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1" fillId="0" borderId="0" xfId="0" applyFont="1"/>
    <xf numFmtId="0" fontId="3" fillId="3" borderId="0" xfId="0" applyFont="1" applyFill="1"/>
    <xf numFmtId="0" fontId="1" fillId="3" borderId="0" xfId="0" applyFont="1" applyFill="1"/>
    <xf numFmtId="0" fontId="1" fillId="4" borderId="1" xfId="0" applyFont="1" applyFill="1" applyBorder="1"/>
    <xf numFmtId="0" fontId="1" fillId="4" borderId="2" xfId="0" applyFont="1" applyFill="1" applyBorder="1"/>
    <xf numFmtId="0" fontId="1" fillId="4" borderId="3" xfId="0" applyFont="1" applyFill="1" applyBorder="1"/>
    <xf numFmtId="0" fontId="1" fillId="4" borderId="4" xfId="0" applyFont="1" applyFill="1" applyBorder="1"/>
    <xf numFmtId="0" fontId="1" fillId="0" borderId="4" xfId="0" applyFont="1" applyBorder="1"/>
    <xf numFmtId="0" fontId="1" fillId="3" borderId="0" xfId="0" applyFont="1" applyFill="1" applyAlignment="1">
      <alignment horizontal="center"/>
    </xf>
    <xf numFmtId="9" fontId="1" fillId="3" borderId="0" xfId="0" applyNumberFormat="1" applyFont="1" applyFill="1" applyAlignment="1">
      <alignment horizontal="center"/>
    </xf>
    <xf numFmtId="0" fontId="1" fillId="4" borderId="0" xfId="0" applyFont="1" applyFill="1"/>
    <xf numFmtId="0" fontId="1" fillId="4" borderId="5" xfId="0" applyFont="1" applyFill="1" applyBorder="1"/>
    <xf numFmtId="165" fontId="4" fillId="3" borderId="0" xfId="1" applyNumberFormat="1" applyFont="1" applyFill="1" applyBorder="1" applyAlignment="1" applyProtection="1">
      <alignment horizontal="center"/>
    </xf>
    <xf numFmtId="0" fontId="4" fillId="3" borderId="0" xfId="0" applyFont="1" applyFill="1" applyAlignment="1">
      <alignment horizontal="center"/>
    </xf>
    <xf numFmtId="165" fontId="4" fillId="4" borderId="6" xfId="1" applyNumberFormat="1" applyFont="1" applyFill="1" applyBorder="1" applyAlignment="1" applyProtection="1">
      <alignment horizontal="center"/>
    </xf>
    <xf numFmtId="165" fontId="4" fillId="4" borderId="2" xfId="1" applyNumberFormat="1" applyFont="1" applyFill="1" applyBorder="1" applyAlignment="1" applyProtection="1">
      <alignment horizontal="center"/>
    </xf>
    <xf numFmtId="0" fontId="4" fillId="4" borderId="3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7" xfId="0" applyFont="1" applyBorder="1"/>
    <xf numFmtId="0" fontId="1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center" vertical="center"/>
    </xf>
    <xf numFmtId="0" fontId="1" fillId="5" borderId="0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165" fontId="4" fillId="6" borderId="0" xfId="0" applyNumberFormat="1" applyFont="1" applyFill="1" applyAlignment="1">
      <alignment horizontal="center"/>
    </xf>
    <xf numFmtId="0" fontId="4" fillId="6" borderId="0" xfId="0" applyFont="1" applyFill="1" applyAlignment="1">
      <alignment horizontal="center"/>
    </xf>
    <xf numFmtId="166" fontId="4" fillId="6" borderId="0" xfId="1" applyNumberFormat="1" applyFont="1" applyFill="1" applyBorder="1" applyAlignment="1" applyProtection="1">
      <alignment horizontal="center"/>
    </xf>
    <xf numFmtId="165" fontId="4" fillId="6" borderId="0" xfId="0" applyNumberFormat="1" applyFont="1" applyFill="1"/>
    <xf numFmtId="0" fontId="4" fillId="6" borderId="0" xfId="0" applyFont="1" applyFill="1" applyBorder="1" applyAlignment="1">
      <alignment horizontal="center"/>
    </xf>
    <xf numFmtId="0" fontId="4" fillId="6" borderId="0" xfId="0" applyFont="1" applyFill="1"/>
    <xf numFmtId="0" fontId="4" fillId="6" borderId="0" xfId="0" applyFont="1" applyFill="1" applyAlignment="1">
      <alignment horizontal="center"/>
    </xf>
    <xf numFmtId="167" fontId="4" fillId="6" borderId="0" xfId="1" applyNumberFormat="1" applyFont="1" applyFill="1" applyBorder="1" applyAlignment="1" applyProtection="1">
      <alignment horizontal="center"/>
    </xf>
    <xf numFmtId="165" fontId="4" fillId="6" borderId="0" xfId="0" applyNumberFormat="1" applyFont="1" applyFill="1" applyBorder="1"/>
    <xf numFmtId="165" fontId="4" fillId="6" borderId="0" xfId="1" applyNumberFormat="1" applyFont="1" applyFill="1" applyBorder="1" applyAlignment="1" applyProtection="1"/>
    <xf numFmtId="1" fontId="4" fillId="6" borderId="0" xfId="0" applyNumberFormat="1" applyFont="1" applyFill="1" applyAlignment="1">
      <alignment horizontal="center"/>
    </xf>
    <xf numFmtId="165" fontId="4" fillId="6" borderId="0" xfId="0" applyNumberFormat="1" applyFont="1" applyFill="1" applyBorder="1" applyAlignment="1">
      <alignment horizontal="center"/>
    </xf>
    <xf numFmtId="0" fontId="4" fillId="6" borderId="0" xfId="0" applyFont="1" applyFill="1" applyAlignment="1">
      <alignment horizontal="center" vertical="center"/>
    </xf>
    <xf numFmtId="166" fontId="4" fillId="6" borderId="0" xfId="0" applyNumberFormat="1" applyFont="1" applyFill="1" applyBorder="1" applyAlignment="1">
      <alignment horizontal="center"/>
    </xf>
    <xf numFmtId="165" fontId="4" fillId="6" borderId="8" xfId="0" applyNumberFormat="1" applyFont="1" applyFill="1" applyBorder="1"/>
    <xf numFmtId="0" fontId="4" fillId="6" borderId="8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1" fillId="4" borderId="6" xfId="0" applyFont="1" applyFill="1" applyBorder="1"/>
    <xf numFmtId="0" fontId="1" fillId="6" borderId="10" xfId="0" applyFont="1" applyFill="1" applyBorder="1" applyAlignment="1">
      <alignment horizontal="center"/>
    </xf>
    <xf numFmtId="1" fontId="4" fillId="6" borderId="7" xfId="0" applyNumberFormat="1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4" borderId="11" xfId="0" applyFont="1" applyFill="1" applyBorder="1"/>
    <xf numFmtId="0" fontId="1" fillId="4" borderId="12" xfId="0" applyFont="1" applyFill="1" applyBorder="1"/>
    <xf numFmtId="0" fontId="1" fillId="3" borderId="12" xfId="0" applyFont="1" applyFill="1" applyBorder="1"/>
    <xf numFmtId="0" fontId="1" fillId="3" borderId="2" xfId="0" applyFont="1" applyFill="1" applyBorder="1"/>
    <xf numFmtId="0" fontId="1" fillId="6" borderId="0" xfId="0" applyFont="1" applyFill="1" applyBorder="1" applyAlignment="1">
      <alignment horizontal="center"/>
    </xf>
    <xf numFmtId="165" fontId="4" fillId="6" borderId="9" xfId="0" applyNumberFormat="1" applyFont="1" applyFill="1" applyBorder="1" applyAlignment="1">
      <alignment horizontal="center"/>
    </xf>
    <xf numFmtId="165" fontId="4" fillId="4" borderId="12" xfId="1" applyNumberFormat="1" applyFont="1" applyFill="1" applyBorder="1" applyAlignment="1" applyProtection="1">
      <alignment horizontal="center"/>
    </xf>
    <xf numFmtId="165" fontId="4" fillId="4" borderId="5" xfId="1" applyNumberFormat="1" applyFont="1" applyFill="1" applyBorder="1" applyAlignment="1" applyProtection="1">
      <alignment horizontal="center"/>
    </xf>
    <xf numFmtId="165" fontId="4" fillId="4" borderId="3" xfId="1" applyNumberFormat="1" applyFont="1" applyFill="1" applyBorder="1" applyAlignment="1" applyProtection="1">
      <alignment horizontal="center"/>
    </xf>
    <xf numFmtId="0" fontId="1" fillId="3" borderId="5" xfId="0" applyFont="1" applyFill="1" applyBorder="1"/>
    <xf numFmtId="0" fontId="4" fillId="3" borderId="0" xfId="0" applyFont="1" applyFill="1"/>
    <xf numFmtId="9" fontId="4" fillId="3" borderId="0" xfId="2" applyFont="1" applyFill="1" applyBorder="1" applyAlignment="1" applyProtection="1"/>
    <xf numFmtId="165" fontId="4" fillId="0" borderId="0" xfId="0" applyNumberFormat="1" applyFont="1"/>
    <xf numFmtId="0" fontId="1" fillId="0" borderId="10" xfId="0" applyFont="1" applyBorder="1"/>
    <xf numFmtId="0" fontId="1" fillId="3" borderId="10" xfId="0" applyFont="1" applyFill="1" applyBorder="1"/>
    <xf numFmtId="166" fontId="4" fillId="6" borderId="9" xfId="0" applyNumberFormat="1" applyFont="1" applyFill="1" applyBorder="1" applyAlignment="1">
      <alignment horizontal="center"/>
    </xf>
    <xf numFmtId="0" fontId="1" fillId="7" borderId="0" xfId="0" applyFont="1" applyFill="1"/>
    <xf numFmtId="0" fontId="4" fillId="6" borderId="9" xfId="0" applyFont="1" applyFill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1" fontId="4" fillId="4" borderId="5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165" fontId="4" fillId="4" borderId="5" xfId="0" applyNumberFormat="1" applyFont="1" applyFill="1" applyBorder="1" applyAlignment="1">
      <alignment horizontal="center"/>
    </xf>
    <xf numFmtId="166" fontId="4" fillId="4" borderId="5" xfId="0" applyNumberFormat="1" applyFont="1" applyFill="1" applyBorder="1" applyAlignment="1">
      <alignment horizontal="center"/>
    </xf>
    <xf numFmtId="0" fontId="1" fillId="0" borderId="0" xfId="0" applyFont="1" applyBorder="1"/>
    <xf numFmtId="0" fontId="4" fillId="4" borderId="5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0" xfId="0" applyFont="1" applyFill="1"/>
    <xf numFmtId="0" fontId="5" fillId="3" borderId="0" xfId="0" applyFont="1" applyFill="1"/>
    <xf numFmtId="0" fontId="6" fillId="3" borderId="0" xfId="0" applyFont="1" applyFill="1"/>
    <xf numFmtId="0" fontId="1" fillId="0" borderId="2" xfId="0" applyFont="1" applyBorder="1"/>
    <xf numFmtId="0" fontId="7" fillId="4" borderId="0" xfId="0" applyFont="1" applyFill="1" applyAlignment="1">
      <alignment horizontal="center"/>
    </xf>
    <xf numFmtId="164" fontId="0" fillId="6" borderId="0" xfId="1" applyFont="1" applyFill="1" applyBorder="1" applyAlignment="1" applyProtection="1"/>
    <xf numFmtId="164" fontId="0" fillId="6" borderId="0" xfId="0" applyNumberFormat="1" applyFill="1"/>
  </cellXfs>
  <cellStyles count="3">
    <cellStyle name="Currency" xfId="1" builtinId="4"/>
    <cellStyle name="Normal" xfId="0" builtinId="0"/>
    <cellStyle name="Percent" xfId="2" builtinId="5"/>
  </cellStyles>
  <dxfs count="8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9FFC4"/>
      <rgbColor rgb="FFFFFF99"/>
      <rgbColor rgb="FF99CCFF"/>
      <rgbColor rgb="FFFF99CC"/>
      <rgbColor rgb="FFCC99FF"/>
      <rgbColor rgb="FFFFC7CE"/>
      <rgbColor rgb="FF3366FF"/>
      <rgbColor rgb="FF4EBDAE"/>
      <rgbColor rgb="FF70AD47"/>
      <rgbColor rgb="FFFFCC00"/>
      <rgbColor rgb="FFFF9900"/>
      <rgbColor rgb="FFFF6600"/>
      <rgbColor rgb="FF666699"/>
      <rgbColor rgb="FFA6A6A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style val="2"/>
  <c:chart>
    <c:title>
      <c:tx>
        <c:rich>
          <a:bodyPr rot="0"/>
          <a:lstStyle/>
          <a:p>
            <a:pPr>
              <a:defRPr lang="en-US" sz="1500" b="1" strike="noStrike" spc="97">
                <a:solidFill>
                  <a:srgbClr val="FFFFFF"/>
                </a:solidFill>
                <a:latin typeface="Calibri"/>
              </a:defRPr>
            </a:pPr>
            <a:r>
              <a:rPr lang="en-US" sz="1500" b="1" strike="noStrike" spc="97">
                <a:solidFill>
                  <a:srgbClr val="FFFFFF"/>
                </a:solidFill>
                <a:latin typeface="Calibri"/>
              </a:rPr>
              <a:t>TOTAL FEES PAID PER PASSENGER </a:t>
            </a:r>
          </a:p>
        </c:rich>
      </c:tx>
      <c:layout>
        <c:manualLayout>
          <c:xMode val="edge"/>
          <c:yMode val="edge"/>
          <c:x val="0.33351706288343602"/>
          <c:y val="1.65982509369979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44679831288344E-2"/>
          <c:y val="8.9475876018799499E-2"/>
          <c:w val="0.96158454754601197"/>
          <c:h val="0.85656493545124601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ltUpDiag">
              <a:fgClr>
                <a:srgbClr val="70AD47"/>
              </a:fgClr>
              <a:bgClr>
                <a:srgbClr val="FFFFFF"/>
              </a:bgClr>
            </a:patt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January!$B$7:$B$22</c:f>
              <c:strCache>
                <c:ptCount val="16"/>
                <c:pt idx="0">
                  <c:v>Name </c:v>
                </c:pt>
                <c:pt idx="1">
                  <c:v>Louis Collins</c:v>
                </c:pt>
                <c:pt idx="2">
                  <c:v>Diana Walsh</c:v>
                </c:pt>
                <c:pt idx="3">
                  <c:v>Jamie Doyle</c:v>
                </c:pt>
                <c:pt idx="4">
                  <c:v>Conor Kehoe</c:v>
                </c:pt>
                <c:pt idx="5">
                  <c:v>Lily Dunne</c:v>
                </c:pt>
                <c:pt idx="6">
                  <c:v>Alfred Porch</c:v>
                </c:pt>
                <c:pt idx="7">
                  <c:v>Gino Russo</c:v>
                </c:pt>
                <c:pt idx="8">
                  <c:v>Drew Hartnett</c:v>
                </c:pt>
                <c:pt idx="9">
                  <c:v>Penelope O'Shea</c:v>
                </c:pt>
                <c:pt idx="10">
                  <c:v>Mark Summers</c:v>
                </c:pt>
                <c:pt idx="11">
                  <c:v>John O'Mahony</c:v>
                </c:pt>
                <c:pt idx="12">
                  <c:v> Arbresha Kastrati</c:v>
                </c:pt>
                <c:pt idx="13">
                  <c:v>Caleb Daniels</c:v>
                </c:pt>
                <c:pt idx="14">
                  <c:v>Allie Falano</c:v>
                </c:pt>
                <c:pt idx="15">
                  <c:v>Zack Power</c:v>
                </c:pt>
              </c:strCache>
            </c:strRef>
          </c:cat>
          <c:val>
            <c:numRef>
              <c:f>January!$K$7:$K$22</c:f>
              <c:numCache>
                <c:formatCode>_(\$* #,##0_);_(\$* \(#,##0\);_(\$* \-??_);_(@_)</c:formatCode>
                <c:ptCount val="16"/>
                <c:pt idx="0" formatCode="General">
                  <c:v>0</c:v>
                </c:pt>
                <c:pt idx="1">
                  <c:v>2367</c:v>
                </c:pt>
                <c:pt idx="2">
                  <c:v>1600</c:v>
                </c:pt>
                <c:pt idx="3">
                  <c:v>4536</c:v>
                </c:pt>
                <c:pt idx="4">
                  <c:v>2450</c:v>
                </c:pt>
                <c:pt idx="5">
                  <c:v>886.2</c:v>
                </c:pt>
                <c:pt idx="6">
                  <c:v>5504</c:v>
                </c:pt>
                <c:pt idx="7">
                  <c:v>5760</c:v>
                </c:pt>
                <c:pt idx="8">
                  <c:v>3080</c:v>
                </c:pt>
                <c:pt idx="9">
                  <c:v>3800</c:v>
                </c:pt>
                <c:pt idx="10">
                  <c:v>1089</c:v>
                </c:pt>
                <c:pt idx="11">
                  <c:v>854</c:v>
                </c:pt>
                <c:pt idx="12">
                  <c:v>2456</c:v>
                </c:pt>
                <c:pt idx="13">
                  <c:v>4257</c:v>
                </c:pt>
                <c:pt idx="14">
                  <c:v>1352</c:v>
                </c:pt>
                <c:pt idx="15">
                  <c:v>7767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overlap val="100"/>
        <c:axId val="305864480"/>
        <c:axId val="349791528"/>
      </c:barChart>
      <c:catAx>
        <c:axId val="305864480"/>
        <c:scaling>
          <c:orientation val="minMax"/>
        </c:scaling>
        <c:delete val="0"/>
        <c:axPos val="b"/>
        <c:majorGridlines>
          <c:spPr>
            <a:ln w="9360">
              <a:solidFill>
                <a:srgbClr val="FFFFFF">
                  <a:alpha val="25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3240">
            <a:solidFill>
              <a:srgbClr val="A9D18E"/>
            </a:solidFill>
            <a:round/>
          </a:ln>
        </c:spPr>
        <c:txPr>
          <a:bodyPr/>
          <a:lstStyle/>
          <a:p>
            <a:pPr>
              <a:defRPr sz="800" b="0" strike="noStrike" spc="148">
                <a:solidFill>
                  <a:srgbClr val="FFFFFF"/>
                </a:solidFill>
                <a:latin typeface="Calibri"/>
              </a:defRPr>
            </a:pPr>
            <a:endParaRPr lang="en-US"/>
          </a:p>
        </c:txPr>
        <c:crossAx val="349791528"/>
        <c:crosses val="autoZero"/>
        <c:auto val="1"/>
        <c:lblAlgn val="ctr"/>
        <c:lblOffset val="100"/>
        <c:noMultiLvlLbl val="0"/>
      </c:catAx>
      <c:valAx>
        <c:axId val="34979152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FFFFFF"/>
                </a:solidFill>
                <a:latin typeface="Calibri"/>
              </a:defRPr>
            </a:pPr>
            <a:endParaRPr lang="en-US"/>
          </a:p>
        </c:txPr>
        <c:crossAx val="305864480"/>
        <c:crosses val="autoZero"/>
        <c:crossBetween val="between"/>
      </c:valAx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70AD47"/>
    </a:solidFill>
    <a:ln w="9360">
      <a:solidFill>
        <a:srgbClr val="70AD47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380520</xdr:colOff>
      <xdr:row>0</xdr:row>
      <xdr:rowOff>0</xdr:rowOff>
    </xdr:from>
    <xdr:to>
      <xdr:col>4</xdr:col>
      <xdr:colOff>1296720</xdr:colOff>
      <xdr:row>1</xdr:row>
      <xdr:rowOff>122760</xdr:rowOff>
    </xdr:to>
    <xdr:pic>
      <xdr:nvPicPr>
        <xdr:cNvPr id="2" name="Graphic 4" descr="Cruise ship"/>
        <xdr:cNvPicPr/>
      </xdr:nvPicPr>
      <xdr:blipFill>
        <a:blip xmlns:r="http://schemas.openxmlformats.org/officeDocument/2006/relationships" r:embed="rId1"/>
        <a:stretch/>
      </xdr:blipFill>
      <xdr:spPr>
        <a:xfrm>
          <a:off x="6398280" y="0"/>
          <a:ext cx="916200" cy="911160"/>
        </a:xfrm>
        <a:prstGeom prst="rect">
          <a:avLst/>
        </a:prstGeom>
        <a:ln w="0">
          <a:noFill/>
        </a:ln>
        <a:effectLst>
          <a:glow rad="76320">
            <a:srgbClr val="4472C4">
              <a:alpha val="40000"/>
            </a:srgbClr>
          </a:glow>
          <a:outerShdw dist="50636" dir="9009244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673200</xdr:colOff>
      <xdr:row>28</xdr:row>
      <xdr:rowOff>140040</xdr:rowOff>
    </xdr:from>
    <xdr:to>
      <xdr:col>8</xdr:col>
      <xdr:colOff>241200</xdr:colOff>
      <xdr:row>32</xdr:row>
      <xdr:rowOff>139680</xdr:rowOff>
    </xdr:to>
    <xdr:pic>
      <xdr:nvPicPr>
        <xdr:cNvPr id="3" name="Graphic 6" descr="Wave"/>
        <xdr:cNvPicPr/>
      </xdr:nvPicPr>
      <xdr:blipFill>
        <a:blip xmlns:r="http://schemas.openxmlformats.org/officeDocument/2006/relationships" r:embed="rId2"/>
        <a:srcRect l="-1179769" t="-1180124"/>
        <a:stretch/>
      </xdr:blipFill>
      <xdr:spPr>
        <a:xfrm>
          <a:off x="11045160" y="6119640"/>
          <a:ext cx="835560" cy="761760"/>
        </a:xfrm>
        <a:prstGeom prst="rect">
          <a:avLst/>
        </a:prstGeom>
        <a:ln w="0">
          <a:noFill/>
        </a:ln>
        <a:effectLst>
          <a:outerShdw blurRad="50800" dist="76184" dir="9606565" algn="ctr" rotWithShape="0">
            <a:srgbClr val="000000"/>
          </a:outerShdw>
        </a:effectLst>
      </xdr:spPr>
    </xdr:pic>
    <xdr:clientData/>
  </xdr:twoCellAnchor>
  <xdr:twoCellAnchor editAs="oneCell">
    <xdr:from>
      <xdr:col>3</xdr:col>
      <xdr:colOff>483840</xdr:colOff>
      <xdr:row>0</xdr:row>
      <xdr:rowOff>16200</xdr:rowOff>
    </xdr:from>
    <xdr:to>
      <xdr:col>4</xdr:col>
      <xdr:colOff>292320</xdr:colOff>
      <xdr:row>1</xdr:row>
      <xdr:rowOff>79200</xdr:rowOff>
    </xdr:to>
    <xdr:pic>
      <xdr:nvPicPr>
        <xdr:cNvPr id="4" name="Graphic 8" descr="Dolphin"/>
        <xdr:cNvPicPr/>
      </xdr:nvPicPr>
      <xdr:blipFill>
        <a:blip xmlns:r="http://schemas.openxmlformats.org/officeDocument/2006/relationships" r:embed="rId3"/>
        <a:stretch/>
      </xdr:blipFill>
      <xdr:spPr>
        <a:xfrm>
          <a:off x="5446800" y="16200"/>
          <a:ext cx="863280" cy="851400"/>
        </a:xfrm>
        <a:prstGeom prst="rect">
          <a:avLst/>
        </a:prstGeom>
        <a:ln w="0">
          <a:noFill/>
        </a:ln>
        <a:effectLst>
          <a:glow rad="12600">
            <a:srgbClr val="000000">
              <a:alpha val="66000"/>
            </a:srgbClr>
          </a:glow>
          <a:outerShdw blurRad="50800" dist="37923" dir="6598986" sx="103000" sy="103000" algn="ctr" rotWithShape="0">
            <a:srgbClr val="000000">
              <a:alpha val="72000"/>
            </a:srgbClr>
          </a:outerShdw>
          <a:reflection blurRad="6350" stA="0" endPos="90000" dist="50800" dir="5400000" sy="-100000" algn="bl" rotWithShape="0"/>
        </a:effectLst>
      </xdr:spPr>
    </xdr:pic>
    <xdr:clientData/>
  </xdr:twoCellAnchor>
  <xdr:twoCellAnchor>
    <xdr:from>
      <xdr:col>10</xdr:col>
      <xdr:colOff>1019880</xdr:colOff>
      <xdr:row>0</xdr:row>
      <xdr:rowOff>16200</xdr:rowOff>
    </xdr:from>
    <xdr:to>
      <xdr:col>11</xdr:col>
      <xdr:colOff>691920</xdr:colOff>
      <xdr:row>1</xdr:row>
      <xdr:rowOff>133200</xdr:rowOff>
    </xdr:to>
    <xdr:pic>
      <xdr:nvPicPr>
        <xdr:cNvPr id="5" name="Graphic 7" descr="Cruise ship"/>
        <xdr:cNvPicPr/>
      </xdr:nvPicPr>
      <xdr:blipFill>
        <a:blip xmlns:r="http://schemas.openxmlformats.org/officeDocument/2006/relationships" r:embed="rId4"/>
        <a:stretch/>
      </xdr:blipFill>
      <xdr:spPr>
        <a:xfrm>
          <a:off x="15020280" y="16200"/>
          <a:ext cx="910080" cy="905400"/>
        </a:xfrm>
        <a:prstGeom prst="rect">
          <a:avLst/>
        </a:prstGeom>
        <a:ln w="0">
          <a:noFill/>
        </a:ln>
        <a:effectLst>
          <a:glow rad="76320">
            <a:srgbClr val="4472C4">
              <a:alpha val="40000"/>
            </a:srgbClr>
          </a:glow>
          <a:outerShdw dist="50478" dir="9546550" sx="101000" sy="101000" algn="ctr" rotWithShape="0">
            <a:srgbClr val="000000"/>
          </a:outerShdw>
        </a:effectLst>
      </xdr:spPr>
    </xdr:pic>
    <xdr:clientData/>
  </xdr:twoCellAnchor>
  <xdr:twoCellAnchor>
    <xdr:from>
      <xdr:col>14</xdr:col>
      <xdr:colOff>190800</xdr:colOff>
      <xdr:row>0</xdr:row>
      <xdr:rowOff>0</xdr:rowOff>
    </xdr:from>
    <xdr:to>
      <xdr:col>15</xdr:col>
      <xdr:colOff>200160</xdr:colOff>
      <xdr:row>1</xdr:row>
      <xdr:rowOff>56520</xdr:rowOff>
    </xdr:to>
    <xdr:pic>
      <xdr:nvPicPr>
        <xdr:cNvPr id="6" name="Graphic 11" descr="Dolphin"/>
        <xdr:cNvPicPr/>
      </xdr:nvPicPr>
      <xdr:blipFill>
        <a:blip xmlns:r="http://schemas.openxmlformats.org/officeDocument/2006/relationships" r:embed="rId3"/>
        <a:stretch/>
      </xdr:blipFill>
      <xdr:spPr>
        <a:xfrm>
          <a:off x="20934720" y="0"/>
          <a:ext cx="850680" cy="844920"/>
        </a:xfrm>
        <a:prstGeom prst="rect">
          <a:avLst/>
        </a:prstGeom>
        <a:ln w="0">
          <a:noFill/>
        </a:ln>
        <a:effectLst>
          <a:glow rad="12600">
            <a:srgbClr val="000000">
              <a:alpha val="66000"/>
            </a:srgbClr>
          </a:glow>
          <a:outerShdw blurRad="50800" dist="37923" dir="6598986" sx="103000" sy="103000" algn="ctr" rotWithShape="0">
            <a:srgbClr val="000000">
              <a:alpha val="72000"/>
            </a:srgbClr>
          </a:outerShdw>
          <a:reflection blurRad="6350" stA="0" endPos="90000" dist="50800" dir="5400000" sy="-100000" algn="bl" rotWithShape="0"/>
        </a:effectLst>
      </xdr:spPr>
    </xdr:pic>
    <xdr:clientData/>
  </xdr:twoCellAnchor>
  <xdr:twoCellAnchor>
    <xdr:from>
      <xdr:col>11</xdr:col>
      <xdr:colOff>763920</xdr:colOff>
      <xdr:row>0</xdr:row>
      <xdr:rowOff>0</xdr:rowOff>
    </xdr:from>
    <xdr:to>
      <xdr:col>12</xdr:col>
      <xdr:colOff>187560</xdr:colOff>
      <xdr:row>1</xdr:row>
      <xdr:rowOff>98640</xdr:rowOff>
    </xdr:to>
    <xdr:pic>
      <xdr:nvPicPr>
        <xdr:cNvPr id="7" name="Graphic 12" descr="Dolphin"/>
        <xdr:cNvPicPr/>
      </xdr:nvPicPr>
      <xdr:blipFill>
        <a:blip xmlns:r="http://schemas.openxmlformats.org/officeDocument/2006/relationships" r:embed="rId5"/>
        <a:stretch/>
      </xdr:blipFill>
      <xdr:spPr>
        <a:xfrm>
          <a:off x="16002360" y="0"/>
          <a:ext cx="894240" cy="887040"/>
        </a:xfrm>
        <a:prstGeom prst="rect">
          <a:avLst/>
        </a:prstGeom>
        <a:ln w="0">
          <a:noFill/>
        </a:ln>
        <a:effectLst>
          <a:glow rad="50760">
            <a:srgbClr val="000000">
              <a:alpha val="48000"/>
            </a:srgbClr>
          </a:glow>
          <a:outerShdw blurRad="50800" dist="37674" dir="8100000" sx="102000" sy="102000" algn="tr" rotWithShape="0">
            <a:srgbClr val="000000">
              <a:alpha val="0"/>
            </a:srgbClr>
          </a:outerShdw>
        </a:effectLst>
      </xdr:spPr>
    </xdr:pic>
    <xdr:clientData/>
  </xdr:twoCellAnchor>
  <xdr:twoCellAnchor>
    <xdr:from>
      <xdr:col>10</xdr:col>
      <xdr:colOff>1194840</xdr:colOff>
      <xdr:row>30</xdr:row>
      <xdr:rowOff>360</xdr:rowOff>
    </xdr:from>
    <xdr:to>
      <xdr:col>12</xdr:col>
      <xdr:colOff>190440</xdr:colOff>
      <xdr:row>36</xdr:row>
      <xdr:rowOff>52200</xdr:rowOff>
    </xdr:to>
    <xdr:sp macro="[0]!Conditional_Formatting" textlink="">
      <xdr:nvSpPr>
        <xdr:cNvPr id="8" name="CustomShape 1"/>
        <xdr:cNvSpPr/>
      </xdr:nvSpPr>
      <xdr:spPr>
        <a:xfrm>
          <a:off x="15195240" y="6360840"/>
          <a:ext cx="1704240" cy="1194840"/>
        </a:xfrm>
        <a:prstGeom prst="rect">
          <a:avLst/>
        </a:prstGeom>
        <a:solidFill>
          <a:schemeClr val="accent2"/>
        </a:solidFill>
        <a:ln>
          <a:solidFill>
            <a:srgbClr val="32549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lIns="90000" tIns="45000" rIns="90000" bIns="45000">
          <a:noAutofit/>
        </a:bodyPr>
        <a:lstStyle/>
        <a:p>
          <a:pPr algn="ctr">
            <a:lnSpc>
              <a:spcPct val="100000"/>
            </a:lnSpc>
          </a:pPr>
          <a:r>
            <a:rPr lang="en-US" sz="1800" b="1" strike="noStrike" spc="-1">
              <a:solidFill>
                <a:srgbClr val="FFFFFF"/>
              </a:solidFill>
              <a:latin typeface="Calibri Light"/>
            </a:rPr>
            <a:t>RUN MACRO BY CLICKING HERE</a:t>
          </a:r>
          <a:endParaRPr lang="en-US" sz="1800" b="0" strike="noStrike" spc="-1">
            <a:latin typeface="Times New Roman"/>
          </a:endParaRPr>
        </a:p>
      </xdr:txBody>
    </xdr:sp>
    <xdr:clientData/>
  </xdr:twoCellAnchor>
  <xdr:twoCellAnchor>
    <xdr:from>
      <xdr:col>12</xdr:col>
      <xdr:colOff>1420560</xdr:colOff>
      <xdr:row>28</xdr:row>
      <xdr:rowOff>138960</xdr:rowOff>
    </xdr:from>
    <xdr:to>
      <xdr:col>14</xdr:col>
      <xdr:colOff>640800</xdr:colOff>
      <xdr:row>34</xdr:row>
      <xdr:rowOff>138600</xdr:rowOff>
    </xdr:to>
    <xdr:sp macro="" textlink="">
      <xdr:nvSpPr>
        <xdr:cNvPr id="9" name="CustomShape 1"/>
        <xdr:cNvSpPr/>
      </xdr:nvSpPr>
      <xdr:spPr>
        <a:xfrm>
          <a:off x="18129600" y="6118560"/>
          <a:ext cx="3255120" cy="1142640"/>
        </a:xfrm>
        <a:prstGeom prst="ellipse">
          <a:avLst/>
        </a:prstGeom>
        <a:solidFill>
          <a:srgbClr val="FF0000"/>
        </a:solidFill>
        <a:ln>
          <a:solidFill>
            <a:srgbClr val="32549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lIns="90000" tIns="45000" rIns="90000" bIns="45000">
          <a:noAutofit/>
        </a:bodyPr>
        <a:lstStyle/>
        <a:p>
          <a:pPr algn="ctr">
            <a:lnSpc>
              <a:spcPct val="100000"/>
            </a:lnSpc>
          </a:pPr>
          <a:r>
            <a:rPr lang="en-US" sz="2000" b="0" strike="noStrike" spc="-1">
              <a:solidFill>
                <a:srgbClr val="00B050"/>
              </a:solidFill>
              <a:latin typeface="Calibri"/>
            </a:rPr>
            <a:t>STOP MACRO COLOR</a:t>
          </a:r>
          <a:endParaRPr lang="en-US" sz="2000" b="0" strike="noStrike" spc="-1"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177840</xdr:colOff>
      <xdr:row>0</xdr:row>
      <xdr:rowOff>127080</xdr:rowOff>
    </xdr:from>
    <xdr:to>
      <xdr:col>17</xdr:col>
      <xdr:colOff>723600</xdr:colOff>
      <xdr:row>30</xdr:row>
      <xdr:rowOff>177480</xdr:rowOff>
    </xdr:to>
    <xdr:graphicFrame macro="">
      <xdr:nvGraphicFramePr>
        <xdr:cNvPr id="8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MJ54"/>
  <sheetViews>
    <sheetView tabSelected="1" topLeftCell="B16" zoomScale="55" zoomScaleNormal="55" workbookViewId="0">
      <selection activeCell="F32" sqref="F32"/>
    </sheetView>
  </sheetViews>
  <sheetFormatPr defaultColWidth="10.875" defaultRowHeight="15.75" x14ac:dyDescent="0.25"/>
  <cols>
    <col min="1" max="1" width="25.875" style="3" customWidth="1"/>
    <col min="2" max="2" width="18.625" style="3" customWidth="1"/>
    <col min="3" max="3" width="19.625" style="3" customWidth="1"/>
    <col min="4" max="4" width="13.625" style="3" customWidth="1"/>
    <col min="5" max="5" width="18" style="3" customWidth="1"/>
    <col min="6" max="6" width="209.5" style="3" bestFit="1" customWidth="1"/>
    <col min="7" max="7" width="19.375" style="3" customWidth="1"/>
    <col min="8" max="8" width="16.375" style="3" customWidth="1"/>
    <col min="9" max="9" width="17.5" style="3" customWidth="1"/>
    <col min="10" max="10" width="13" style="3" customWidth="1"/>
    <col min="11" max="11" width="16" style="3" customWidth="1"/>
    <col min="12" max="12" width="19" style="3" customWidth="1"/>
    <col min="13" max="13" width="22.625" style="3" customWidth="1"/>
    <col min="14" max="14" width="29.5" style="3" customWidth="1"/>
    <col min="15" max="1024" width="10.875" style="3"/>
  </cols>
  <sheetData>
    <row r="1" spans="1:16" ht="62.1" customHeight="1" x14ac:dyDescent="0.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18.75" x14ac:dyDescent="0.3">
      <c r="A2" s="4" t="s">
        <v>1</v>
      </c>
      <c r="B2" s="5"/>
      <c r="E2" s="4" t="s">
        <v>2</v>
      </c>
      <c r="F2" s="5"/>
      <c r="G2" s="5"/>
      <c r="H2" s="5"/>
      <c r="I2" s="5"/>
      <c r="J2" s="6"/>
      <c r="K2" s="7"/>
      <c r="L2" s="8"/>
      <c r="M2" s="9"/>
      <c r="N2" s="10"/>
    </row>
    <row r="3" spans="1:16" x14ac:dyDescent="0.25">
      <c r="A3" s="11" t="s">
        <v>3</v>
      </c>
      <c r="B3" s="12">
        <v>0.1</v>
      </c>
      <c r="E3" s="11" t="s">
        <v>4</v>
      </c>
      <c r="F3" s="11" t="s">
        <v>5</v>
      </c>
      <c r="G3" s="11" t="s">
        <v>6</v>
      </c>
      <c r="H3" s="11" t="s">
        <v>7</v>
      </c>
      <c r="I3" s="11" t="s">
        <v>8</v>
      </c>
      <c r="J3" s="13"/>
      <c r="K3" s="14"/>
      <c r="L3" s="13"/>
      <c r="M3" s="8"/>
      <c r="N3" s="10"/>
    </row>
    <row r="4" spans="1:16" x14ac:dyDescent="0.25">
      <c r="A4" s="11" t="s">
        <v>9</v>
      </c>
      <c r="B4" s="12">
        <v>0.2</v>
      </c>
      <c r="E4" s="15">
        <v>1200</v>
      </c>
      <c r="F4" s="15">
        <v>1500</v>
      </c>
      <c r="G4" s="15">
        <v>2000</v>
      </c>
      <c r="H4" s="15">
        <v>200</v>
      </c>
      <c r="I4" s="16" t="s">
        <v>10</v>
      </c>
      <c r="J4" s="17"/>
      <c r="K4" s="18"/>
      <c r="L4" s="19"/>
      <c r="M4" s="14"/>
    </row>
    <row r="5" spans="1:16" x14ac:dyDescent="0.25">
      <c r="A5" s="11" t="s">
        <v>11</v>
      </c>
      <c r="B5" s="12">
        <v>0.3</v>
      </c>
      <c r="C5" s="20"/>
      <c r="K5" s="21"/>
    </row>
    <row r="6" spans="1:16" x14ac:dyDescent="0.25">
      <c r="A6" s="22"/>
      <c r="B6" s="23"/>
      <c r="C6" s="20"/>
      <c r="E6" s="24"/>
    </row>
    <row r="7" spans="1:16" x14ac:dyDescent="0.25">
      <c r="A7" s="25" t="s">
        <v>12</v>
      </c>
      <c r="B7" s="26" t="s">
        <v>13</v>
      </c>
      <c r="C7" s="26" t="s">
        <v>14</v>
      </c>
      <c r="D7" s="26" t="s">
        <v>15</v>
      </c>
      <c r="E7" s="27" t="s">
        <v>7</v>
      </c>
      <c r="F7" s="26" t="s">
        <v>8</v>
      </c>
      <c r="G7" s="26" t="s">
        <v>16</v>
      </c>
      <c r="H7" s="26" t="s">
        <v>17</v>
      </c>
      <c r="I7" s="26" t="s">
        <v>18</v>
      </c>
      <c r="J7" s="26" t="s">
        <v>19</v>
      </c>
      <c r="K7" s="26" t="s">
        <v>20</v>
      </c>
      <c r="L7" s="28" t="s">
        <v>21</v>
      </c>
      <c r="M7" s="25" t="s">
        <v>22</v>
      </c>
      <c r="N7" s="25" t="s">
        <v>23</v>
      </c>
    </row>
    <row r="8" spans="1:16" x14ac:dyDescent="0.25">
      <c r="A8" s="29">
        <v>7214</v>
      </c>
      <c r="B8" s="29" t="s">
        <v>24</v>
      </c>
      <c r="C8" s="30" t="str">
        <f>E3</f>
        <v>3rd Class</v>
      </c>
      <c r="D8" s="29">
        <v>2</v>
      </c>
      <c r="E8" s="29">
        <v>1</v>
      </c>
      <c r="F8" s="31">
        <v>1</v>
      </c>
      <c r="G8" s="29">
        <v>3</v>
      </c>
      <c r="H8" s="32">
        <v>30</v>
      </c>
      <c r="I8" s="33">
        <f>(D8*E4)+H4+H8</f>
        <v>2630</v>
      </c>
      <c r="J8" s="33">
        <f>I8*B3</f>
        <v>263</v>
      </c>
      <c r="K8" s="33">
        <f t="shared" ref="K8:K22" si="0">I8-J8</f>
        <v>2367</v>
      </c>
      <c r="L8" s="34" t="s">
        <v>25</v>
      </c>
      <c r="M8" s="35" t="str">
        <f t="shared" ref="M8:M22" si="1">IF(K8&gt;1000,"Greater amount","Lower amount")</f>
        <v>Greater amount</v>
      </c>
      <c r="N8" s="35" t="str">
        <f t="shared" ref="N8:N22" si="2">IF(C8="3rd Class","Class Three",IF(C8="1st Class","Class One",IF(C8="2nd Class","Class Two","Null")))</f>
        <v>Class Three</v>
      </c>
    </row>
    <row r="9" spans="1:16" x14ac:dyDescent="0.25">
      <c r="A9" s="29">
        <v>7215</v>
      </c>
      <c r="B9" s="29" t="s">
        <v>26</v>
      </c>
      <c r="C9" s="36" t="str">
        <f>G3</f>
        <v>1st Class</v>
      </c>
      <c r="D9" s="29">
        <v>1</v>
      </c>
      <c r="E9" s="29">
        <v>0</v>
      </c>
      <c r="F9" s="31">
        <v>0</v>
      </c>
      <c r="G9" s="29">
        <v>5</v>
      </c>
      <c r="H9" s="37">
        <v>0</v>
      </c>
      <c r="I9" s="33">
        <f>G4</f>
        <v>2000</v>
      </c>
      <c r="J9" s="33">
        <f>I9*B4</f>
        <v>400</v>
      </c>
      <c r="K9" s="33">
        <f t="shared" si="0"/>
        <v>1600</v>
      </c>
      <c r="L9" s="29" t="s">
        <v>27</v>
      </c>
      <c r="M9" s="35" t="str">
        <f t="shared" si="1"/>
        <v>Greater amount</v>
      </c>
      <c r="N9" s="35" t="str">
        <f t="shared" si="2"/>
        <v>Class One</v>
      </c>
    </row>
    <row r="10" spans="1:16" x14ac:dyDescent="0.25">
      <c r="A10" s="29">
        <v>7216</v>
      </c>
      <c r="B10" s="29" t="s">
        <v>28</v>
      </c>
      <c r="C10" s="29" t="str">
        <f>E3</f>
        <v>3rd Class</v>
      </c>
      <c r="D10" s="29">
        <v>4</v>
      </c>
      <c r="E10" s="29">
        <v>1</v>
      </c>
      <c r="F10" s="31">
        <v>2</v>
      </c>
      <c r="G10" s="29">
        <v>3</v>
      </c>
      <c r="H10" s="32">
        <v>40</v>
      </c>
      <c r="I10" s="33">
        <f>(D10*E4)+H4+H10</f>
        <v>5040</v>
      </c>
      <c r="J10" s="33">
        <f>I10*B3</f>
        <v>504</v>
      </c>
      <c r="K10" s="33">
        <f t="shared" si="0"/>
        <v>4536</v>
      </c>
      <c r="L10" s="29" t="s">
        <v>29</v>
      </c>
      <c r="M10" s="35" t="str">
        <f t="shared" si="1"/>
        <v>Greater amount</v>
      </c>
      <c r="N10" s="35" t="str">
        <f t="shared" si="2"/>
        <v>Class Three</v>
      </c>
    </row>
    <row r="11" spans="1:16" x14ac:dyDescent="0.25">
      <c r="A11" s="29">
        <v>7217</v>
      </c>
      <c r="B11" s="29" t="s">
        <v>30</v>
      </c>
      <c r="C11" s="29" t="str">
        <f>F3</f>
        <v>2nd Class</v>
      </c>
      <c r="D11" s="29">
        <v>2</v>
      </c>
      <c r="E11" s="29">
        <v>2</v>
      </c>
      <c r="F11" s="31">
        <v>0</v>
      </c>
      <c r="G11" s="29">
        <v>7</v>
      </c>
      <c r="H11" s="32">
        <v>100</v>
      </c>
      <c r="I11" s="33">
        <f>(D11*F4)+(E11*H4)+H11</f>
        <v>3500</v>
      </c>
      <c r="J11" s="33">
        <f>I11*B5</f>
        <v>1050</v>
      </c>
      <c r="K11" s="38">
        <f t="shared" si="0"/>
        <v>2450</v>
      </c>
      <c r="L11" s="29" t="s">
        <v>27</v>
      </c>
      <c r="M11" s="35" t="str">
        <f t="shared" si="1"/>
        <v>Greater amount</v>
      </c>
      <c r="N11" s="35" t="str">
        <f t="shared" si="2"/>
        <v>Class Two</v>
      </c>
    </row>
    <row r="12" spans="1:16" x14ac:dyDescent="0.25">
      <c r="A12" s="29">
        <v>7218</v>
      </c>
      <c r="B12" s="29" t="s">
        <v>31</v>
      </c>
      <c r="C12" s="29" t="str">
        <f>E3</f>
        <v>3rd Class</v>
      </c>
      <c r="D12" s="29">
        <v>1</v>
      </c>
      <c r="E12" s="29">
        <v>0</v>
      </c>
      <c r="F12" s="31">
        <v>1</v>
      </c>
      <c r="G12" s="29">
        <v>7</v>
      </c>
      <c r="H12" s="32">
        <v>66</v>
      </c>
      <c r="I12" s="33">
        <f>E4+H12</f>
        <v>1266</v>
      </c>
      <c r="J12" s="33">
        <f>I12*B5</f>
        <v>379.8</v>
      </c>
      <c r="K12" s="33">
        <f t="shared" si="0"/>
        <v>886.2</v>
      </c>
      <c r="L12" s="29" t="s">
        <v>29</v>
      </c>
      <c r="M12" s="35" t="str">
        <f t="shared" si="1"/>
        <v>Lower amount</v>
      </c>
      <c r="N12" s="35" t="str">
        <f t="shared" si="2"/>
        <v>Class Three</v>
      </c>
    </row>
    <row r="13" spans="1:16" x14ac:dyDescent="0.25">
      <c r="A13" s="29">
        <v>7219</v>
      </c>
      <c r="B13" s="29" t="s">
        <v>32</v>
      </c>
      <c r="C13" s="29" t="str">
        <f>E3</f>
        <v>3rd Class</v>
      </c>
      <c r="D13" s="29">
        <v>5</v>
      </c>
      <c r="E13" s="29">
        <v>4</v>
      </c>
      <c r="F13" s="31">
        <v>1</v>
      </c>
      <c r="G13" s="29">
        <v>5</v>
      </c>
      <c r="H13" s="32">
        <v>80</v>
      </c>
      <c r="I13" s="33">
        <f>(D13*E4)+(E13*H4)+H13</f>
        <v>6880</v>
      </c>
      <c r="J13" s="33">
        <f>I13*B4</f>
        <v>1376</v>
      </c>
      <c r="K13" s="33">
        <f t="shared" si="0"/>
        <v>5504</v>
      </c>
      <c r="L13" s="29" t="s">
        <v>27</v>
      </c>
      <c r="M13" s="35" t="str">
        <f t="shared" si="1"/>
        <v>Greater amount</v>
      </c>
      <c r="N13" s="35" t="str">
        <f t="shared" si="2"/>
        <v>Class Three</v>
      </c>
    </row>
    <row r="14" spans="1:16" x14ac:dyDescent="0.25">
      <c r="A14" s="29">
        <v>7220</v>
      </c>
      <c r="B14" s="29" t="s">
        <v>33</v>
      </c>
      <c r="C14" s="29" t="str">
        <f>G3</f>
        <v>1st Class</v>
      </c>
      <c r="D14" s="29">
        <v>3</v>
      </c>
      <c r="E14" s="29">
        <v>2</v>
      </c>
      <c r="F14" s="31">
        <v>2</v>
      </c>
      <c r="G14" s="29">
        <v>3</v>
      </c>
      <c r="H14" s="37">
        <v>0</v>
      </c>
      <c r="I14" s="33">
        <f>(D14*G4)+(E14*H4)</f>
        <v>6400</v>
      </c>
      <c r="J14" s="33">
        <f>I14*B3</f>
        <v>640</v>
      </c>
      <c r="K14" s="33">
        <f t="shared" si="0"/>
        <v>5760</v>
      </c>
      <c r="L14" s="29" t="s">
        <v>25</v>
      </c>
      <c r="M14" s="35" t="str">
        <f t="shared" si="1"/>
        <v>Greater amount</v>
      </c>
      <c r="N14" s="35" t="str">
        <f t="shared" si="2"/>
        <v>Class One</v>
      </c>
    </row>
    <row r="15" spans="1:16" x14ac:dyDescent="0.25">
      <c r="A15" s="29">
        <v>7221</v>
      </c>
      <c r="B15" s="29" t="s">
        <v>34</v>
      </c>
      <c r="C15" s="29" t="str">
        <f>G3</f>
        <v>1st Class</v>
      </c>
      <c r="D15" s="29">
        <v>2</v>
      </c>
      <c r="E15" s="29">
        <v>1</v>
      </c>
      <c r="F15" s="31">
        <v>0</v>
      </c>
      <c r="G15" s="29">
        <v>7</v>
      </c>
      <c r="H15" s="32">
        <v>200</v>
      </c>
      <c r="I15" s="38">
        <f>(D15*G4)+H4+H15</f>
        <v>4400</v>
      </c>
      <c r="J15" s="33">
        <f>I15*B5</f>
        <v>1320</v>
      </c>
      <c r="K15" s="33">
        <f t="shared" si="0"/>
        <v>3080</v>
      </c>
      <c r="L15" s="34" t="s">
        <v>27</v>
      </c>
      <c r="M15" s="35" t="str">
        <f t="shared" si="1"/>
        <v>Greater amount</v>
      </c>
      <c r="N15" s="35" t="str">
        <f t="shared" si="2"/>
        <v>Class One</v>
      </c>
    </row>
    <row r="16" spans="1:16" x14ac:dyDescent="0.25">
      <c r="A16" s="29">
        <v>7222</v>
      </c>
      <c r="B16" s="29" t="s">
        <v>35</v>
      </c>
      <c r="C16" s="29" t="str">
        <f>F3</f>
        <v>2nd Class</v>
      </c>
      <c r="D16" s="29">
        <v>3</v>
      </c>
      <c r="E16" s="29">
        <v>1</v>
      </c>
      <c r="F16" s="31">
        <v>1</v>
      </c>
      <c r="G16" s="29">
        <v>5</v>
      </c>
      <c r="H16" s="32">
        <v>50</v>
      </c>
      <c r="I16" s="33">
        <f>(D16*F4)+H4+H16</f>
        <v>4750</v>
      </c>
      <c r="J16" s="33">
        <f>I16*B4</f>
        <v>950</v>
      </c>
      <c r="K16" s="33">
        <f t="shared" si="0"/>
        <v>3800</v>
      </c>
      <c r="L16" s="29" t="s">
        <v>27</v>
      </c>
      <c r="M16" s="35" t="str">
        <f t="shared" si="1"/>
        <v>Greater amount</v>
      </c>
      <c r="N16" s="35" t="str">
        <f t="shared" si="2"/>
        <v>Class Two</v>
      </c>
    </row>
    <row r="17" spans="1:14" x14ac:dyDescent="0.25">
      <c r="A17" s="29">
        <v>7223</v>
      </c>
      <c r="B17" s="29" t="s">
        <v>36</v>
      </c>
      <c r="C17" s="29" t="str">
        <f>E3</f>
        <v>3rd Class</v>
      </c>
      <c r="D17" s="29">
        <v>1</v>
      </c>
      <c r="E17" s="29">
        <v>0</v>
      </c>
      <c r="F17" s="31">
        <v>0</v>
      </c>
      <c r="G17" s="29">
        <v>3</v>
      </c>
      <c r="H17" s="32">
        <v>10</v>
      </c>
      <c r="I17" s="33">
        <f>E4+H17</f>
        <v>1210</v>
      </c>
      <c r="J17" s="33">
        <f>I17*B3</f>
        <v>121</v>
      </c>
      <c r="K17" s="33">
        <f t="shared" si="0"/>
        <v>1089</v>
      </c>
      <c r="L17" s="29" t="s">
        <v>29</v>
      </c>
      <c r="M17" s="35" t="str">
        <f t="shared" si="1"/>
        <v>Greater amount</v>
      </c>
      <c r="N17" s="35" t="str">
        <f t="shared" si="2"/>
        <v>Class Three</v>
      </c>
    </row>
    <row r="18" spans="1:14" x14ac:dyDescent="0.25">
      <c r="A18" s="34">
        <v>7224</v>
      </c>
      <c r="B18" s="29" t="s">
        <v>37</v>
      </c>
      <c r="C18" s="29" t="str">
        <f>E3</f>
        <v>3rd Class</v>
      </c>
      <c r="D18" s="29">
        <v>1</v>
      </c>
      <c r="E18" s="29">
        <v>0</v>
      </c>
      <c r="F18" s="29">
        <v>2</v>
      </c>
      <c r="G18" s="29">
        <v>7</v>
      </c>
      <c r="H18" s="39">
        <v>20</v>
      </c>
      <c r="I18" s="33">
        <f>E4+H18</f>
        <v>1220</v>
      </c>
      <c r="J18" s="33">
        <f>I18*B5</f>
        <v>366</v>
      </c>
      <c r="K18" s="33">
        <f t="shared" si="0"/>
        <v>854</v>
      </c>
      <c r="L18" s="29" t="s">
        <v>25</v>
      </c>
      <c r="M18" s="35" t="str">
        <f t="shared" si="1"/>
        <v>Lower amount</v>
      </c>
      <c r="N18" s="35" t="str">
        <f t="shared" si="2"/>
        <v>Class Three</v>
      </c>
    </row>
    <row r="19" spans="1:14" x14ac:dyDescent="0.25">
      <c r="A19" s="29">
        <v>7225</v>
      </c>
      <c r="B19" s="40" t="s">
        <v>38</v>
      </c>
      <c r="C19" s="29" t="str">
        <f>G3</f>
        <v>1st Class</v>
      </c>
      <c r="D19" s="29">
        <v>2</v>
      </c>
      <c r="E19" s="29">
        <v>0</v>
      </c>
      <c r="F19" s="29">
        <v>0</v>
      </c>
      <c r="G19" s="29">
        <v>5</v>
      </c>
      <c r="H19" s="39">
        <v>70</v>
      </c>
      <c r="I19" s="33">
        <f>D19*F4+H19</f>
        <v>3070</v>
      </c>
      <c r="J19" s="33">
        <f>I19*B4</f>
        <v>614</v>
      </c>
      <c r="K19" s="33">
        <f t="shared" si="0"/>
        <v>2456</v>
      </c>
      <c r="L19" s="29" t="s">
        <v>25</v>
      </c>
      <c r="M19" s="35" t="str">
        <f t="shared" si="1"/>
        <v>Greater amount</v>
      </c>
      <c r="N19" s="35" t="str">
        <f t="shared" si="2"/>
        <v>Class One</v>
      </c>
    </row>
    <row r="20" spans="1:14" x14ac:dyDescent="0.25">
      <c r="A20" s="34">
        <v>7226</v>
      </c>
      <c r="B20" s="41" t="s">
        <v>39</v>
      </c>
      <c r="C20" s="29" t="str">
        <f>F3</f>
        <v>2nd Class</v>
      </c>
      <c r="D20" s="29">
        <v>3</v>
      </c>
      <c r="E20" s="29">
        <v>1</v>
      </c>
      <c r="F20" s="29">
        <v>1</v>
      </c>
      <c r="G20" s="42">
        <v>3</v>
      </c>
      <c r="H20" s="39">
        <v>30</v>
      </c>
      <c r="I20" s="33">
        <f>H20+(D20*F4)+H4</f>
        <v>4730</v>
      </c>
      <c r="J20" s="33">
        <f>I20*B3</f>
        <v>473</v>
      </c>
      <c r="K20" s="33">
        <f t="shared" si="0"/>
        <v>4257</v>
      </c>
      <c r="L20" s="29" t="s">
        <v>29</v>
      </c>
      <c r="M20" s="35" t="str">
        <f t="shared" si="1"/>
        <v>Greater amount</v>
      </c>
      <c r="N20" s="35" t="str">
        <f t="shared" si="2"/>
        <v>Class Two</v>
      </c>
    </row>
    <row r="21" spans="1:14" x14ac:dyDescent="0.25">
      <c r="A21" s="34">
        <v>7227</v>
      </c>
      <c r="B21" s="41" t="s">
        <v>40</v>
      </c>
      <c r="C21" s="29" t="str">
        <f>E3</f>
        <v>3rd Class</v>
      </c>
      <c r="D21" s="29">
        <v>1</v>
      </c>
      <c r="E21" s="29">
        <v>2</v>
      </c>
      <c r="F21" s="29">
        <v>0</v>
      </c>
      <c r="G21" s="29">
        <v>5</v>
      </c>
      <c r="H21" s="33">
        <v>90</v>
      </c>
      <c r="I21" s="33">
        <f>E4+(E21*H4)+H21</f>
        <v>1690</v>
      </c>
      <c r="J21" s="33">
        <f>I21*B4</f>
        <v>338</v>
      </c>
      <c r="K21" s="33">
        <f t="shared" si="0"/>
        <v>1352</v>
      </c>
      <c r="L21" s="29" t="s">
        <v>27</v>
      </c>
      <c r="M21" s="35" t="str">
        <f t="shared" si="1"/>
        <v>Greater amount</v>
      </c>
      <c r="N21" s="35" t="str">
        <f t="shared" si="2"/>
        <v>Class Three</v>
      </c>
    </row>
    <row r="22" spans="1:14" x14ac:dyDescent="0.25">
      <c r="A22" s="34">
        <v>7228</v>
      </c>
      <c r="B22" s="43" t="s">
        <v>41</v>
      </c>
      <c r="C22" s="29" t="str">
        <f>G3</f>
        <v>1st Class</v>
      </c>
      <c r="D22" s="29">
        <v>4</v>
      </c>
      <c r="E22" s="29">
        <v>3</v>
      </c>
      <c r="F22" s="29">
        <v>2</v>
      </c>
      <c r="G22" s="29">
        <v>3</v>
      </c>
      <c r="H22" s="44">
        <v>30</v>
      </c>
      <c r="I22" s="44">
        <f>(D22*G4)+(E22*H4)+H22</f>
        <v>8630</v>
      </c>
      <c r="J22" s="33">
        <f>I22*B3</f>
        <v>863</v>
      </c>
      <c r="K22" s="33">
        <f t="shared" si="0"/>
        <v>7767</v>
      </c>
      <c r="L22" s="45" t="s">
        <v>29</v>
      </c>
      <c r="M22" s="35" t="str">
        <f t="shared" si="1"/>
        <v>Greater amount</v>
      </c>
      <c r="N22" s="35" t="str">
        <f t="shared" si="2"/>
        <v>Class One</v>
      </c>
    </row>
    <row r="23" spans="1:14" x14ac:dyDescent="0.25">
      <c r="A23" s="46"/>
      <c r="B23" s="47"/>
      <c r="C23" s="48"/>
      <c r="D23" s="48"/>
      <c r="E23" s="48"/>
      <c r="F23" s="48"/>
      <c r="G23" s="48"/>
      <c r="H23" s="14"/>
      <c r="I23" s="49"/>
      <c r="J23" s="8"/>
      <c r="K23" s="14"/>
      <c r="L23" s="50"/>
    </row>
    <row r="24" spans="1:14" x14ac:dyDescent="0.25">
      <c r="A24" s="51" t="s">
        <v>42</v>
      </c>
      <c r="B24" s="52">
        <f>AVERAGE(G8:G22)</f>
        <v>4.7333333333333334</v>
      </c>
      <c r="C24" s="48"/>
      <c r="D24" s="48"/>
      <c r="E24" s="48"/>
      <c r="F24" s="48"/>
      <c r="G24" s="53"/>
      <c r="H24" s="14"/>
      <c r="I24" s="54"/>
      <c r="J24" s="55"/>
      <c r="K24" s="14"/>
      <c r="L24" s="56"/>
      <c r="M24" s="57" t="s">
        <v>43</v>
      </c>
      <c r="N24" s="5"/>
    </row>
    <row r="25" spans="1:14" x14ac:dyDescent="0.25">
      <c r="A25" s="58" t="s">
        <v>44</v>
      </c>
      <c r="B25" s="59">
        <f>MAX(K8:K22)</f>
        <v>7767</v>
      </c>
      <c r="C25" s="48"/>
      <c r="D25" s="48"/>
      <c r="E25" s="48"/>
      <c r="F25" s="48"/>
      <c r="G25" s="53"/>
      <c r="H25" s="60"/>
      <c r="I25" s="61"/>
      <c r="J25" s="60"/>
      <c r="K25" s="62"/>
      <c r="L25" s="63" t="s">
        <v>45</v>
      </c>
      <c r="M25" s="64" t="s">
        <v>46</v>
      </c>
      <c r="N25" s="65">
        <f>CHOOSE((K8&gt;=1000)+ (K8&gt;=3000) + (K8&gt;3000),20%,10%,3%)</f>
        <v>0.2</v>
      </c>
    </row>
    <row r="26" spans="1:14" x14ac:dyDescent="0.25">
      <c r="A26" s="58" t="s">
        <v>47</v>
      </c>
      <c r="B26" s="59">
        <f>MIN(K8:K22)</f>
        <v>854</v>
      </c>
      <c r="C26" s="48"/>
      <c r="D26" s="48"/>
      <c r="E26" s="48"/>
      <c r="F26" s="48"/>
      <c r="G26" s="48"/>
      <c r="H26" s="66"/>
      <c r="K26" s="67"/>
      <c r="L26" s="68"/>
      <c r="M26" s="64" t="s">
        <v>48</v>
      </c>
      <c r="N26" s="65">
        <f>CHOOSE((K9&gt;=1000)+ (K9&gt;=3000) + (K9&gt;3000),20%,10%,3%)</f>
        <v>0.2</v>
      </c>
    </row>
    <row r="27" spans="1:14" x14ac:dyDescent="0.25">
      <c r="A27" s="58" t="s">
        <v>49</v>
      </c>
      <c r="B27" s="69">
        <f>J33</f>
        <v>0</v>
      </c>
      <c r="C27" s="48"/>
      <c r="D27" s="48"/>
      <c r="E27" s="48"/>
      <c r="F27" s="70" t="s">
        <v>64</v>
      </c>
      <c r="G27" s="70" t="s">
        <v>65</v>
      </c>
      <c r="H27" s="66"/>
      <c r="L27" s="5"/>
      <c r="M27" s="64" t="s">
        <v>50</v>
      </c>
      <c r="N27" s="65">
        <f>CHOOSE((K10&gt;=1000)+ (K10&gt;=3000) + (K10&gt;3000),20%,10%,3%)</f>
        <v>0.03</v>
      </c>
    </row>
    <row r="28" spans="1:14" x14ac:dyDescent="0.25">
      <c r="A28" s="58" t="s">
        <v>51</v>
      </c>
      <c r="B28" s="71">
        <f>SUMIF(C8:C22, "1st Class", D8:D22)</f>
        <v>12</v>
      </c>
      <c r="C28" s="48"/>
      <c r="D28" s="48"/>
      <c r="E28" s="48"/>
      <c r="F28" s="48" t="s">
        <v>65</v>
      </c>
      <c r="G28" s="48" t="s">
        <v>66</v>
      </c>
      <c r="H28" s="66"/>
    </row>
    <row r="29" spans="1:14" x14ac:dyDescent="0.25">
      <c r="A29" s="58" t="s">
        <v>52</v>
      </c>
      <c r="B29" s="71">
        <f>SUMIF(C8:C22, "2nd Class",D8:D22)</f>
        <v>8</v>
      </c>
      <c r="C29" s="72"/>
      <c r="D29" s="73"/>
      <c r="E29" s="74"/>
      <c r="F29" s="75" t="s">
        <v>67</v>
      </c>
      <c r="G29" s="48" t="s">
        <v>66</v>
      </c>
      <c r="H29" s="66"/>
    </row>
    <row r="30" spans="1:14" x14ac:dyDescent="0.25">
      <c r="A30" s="58" t="s">
        <v>53</v>
      </c>
      <c r="B30" s="71">
        <f>SUMIF(C8:C22,"3rd class",D8:D22)</f>
        <v>15</v>
      </c>
      <c r="C30" s="76"/>
      <c r="D30" s="73"/>
      <c r="E30" s="77"/>
      <c r="F30" s="48" t="s">
        <v>65</v>
      </c>
      <c r="G30" s="48" t="s">
        <v>66</v>
      </c>
      <c r="H30" s="66"/>
    </row>
    <row r="31" spans="1:14" x14ac:dyDescent="0.25">
      <c r="A31" s="58" t="s">
        <v>54</v>
      </c>
      <c r="B31" s="71">
        <f>COUNT(E8:E22,F8:F22)</f>
        <v>30</v>
      </c>
      <c r="C31" s="10"/>
      <c r="D31" s="73"/>
      <c r="E31" s="77"/>
      <c r="F31" s="3" t="s">
        <v>68</v>
      </c>
      <c r="G31" s="3" t="s">
        <v>66</v>
      </c>
    </row>
    <row r="32" spans="1:14" x14ac:dyDescent="0.25">
      <c r="A32" s="58" t="s">
        <v>55</v>
      </c>
      <c r="B32" s="59">
        <f>SUM(J8:J22)</f>
        <v>9657.7999999999993</v>
      </c>
      <c r="C32" s="10"/>
      <c r="D32" s="73"/>
      <c r="E32" s="78"/>
      <c r="F32" s="3" t="s">
        <v>81</v>
      </c>
      <c r="G32" s="3" t="s">
        <v>66</v>
      </c>
    </row>
    <row r="33" spans="1:11" x14ac:dyDescent="0.25">
      <c r="A33" s="58" t="s">
        <v>56</v>
      </c>
      <c r="B33" s="34">
        <f>COUNTIF(L8:L22, "Paypal")</f>
        <v>6</v>
      </c>
      <c r="C33" s="79"/>
      <c r="D33" s="73"/>
      <c r="E33" s="80"/>
      <c r="F33" s="3" t="s">
        <v>69</v>
      </c>
      <c r="G33" s="3" t="s">
        <v>66</v>
      </c>
    </row>
    <row r="34" spans="1:11" x14ac:dyDescent="0.25">
      <c r="A34" s="81" t="s">
        <v>57</v>
      </c>
      <c r="B34" s="29">
        <f>COUNTIF(L9:L23, "Apple Pay")</f>
        <v>3</v>
      </c>
      <c r="C34" s="10"/>
      <c r="D34" s="73"/>
      <c r="E34" s="80"/>
      <c r="F34" s="3" t="s">
        <v>70</v>
      </c>
      <c r="G34" t="s">
        <v>66</v>
      </c>
      <c r="K34" s="13"/>
    </row>
    <row r="35" spans="1:11" x14ac:dyDescent="0.25">
      <c r="A35" s="81" t="s">
        <v>58</v>
      </c>
      <c r="B35" s="29">
        <f>COUNTIF(L10:L24, "Mastercard")</f>
        <v>5</v>
      </c>
      <c r="C35" s="10"/>
      <c r="D35" s="73"/>
      <c r="E35" s="80"/>
      <c r="F35" t="s">
        <v>65</v>
      </c>
      <c r="G35" t="s">
        <v>66</v>
      </c>
    </row>
    <row r="36" spans="1:11" x14ac:dyDescent="0.25">
      <c r="C36" s="10"/>
      <c r="D36" s="73"/>
      <c r="E36" s="80"/>
      <c r="F36" s="82" t="s">
        <v>71</v>
      </c>
      <c r="G36" s="82" t="s">
        <v>66</v>
      </c>
    </row>
    <row r="37" spans="1:11" ht="21" x14ac:dyDescent="0.35">
      <c r="A37" s="83" t="s">
        <v>59</v>
      </c>
      <c r="B37" s="84" t="str">
        <f>HLOOKUP("Kids (Under 16)",A8:F22,14,TRUE())</f>
        <v>3rd Class</v>
      </c>
      <c r="C37" s="85"/>
      <c r="D37" s="73"/>
      <c r="E37" s="77"/>
      <c r="F37" s="3" t="s">
        <v>65</v>
      </c>
      <c r="G37" s="3" t="s">
        <v>66</v>
      </c>
    </row>
    <row r="38" spans="1:11" x14ac:dyDescent="0.25">
      <c r="F38" s="3" t="s">
        <v>72</v>
      </c>
      <c r="G38" s="3" t="s">
        <v>66</v>
      </c>
    </row>
    <row r="39" spans="1:11" x14ac:dyDescent="0.25">
      <c r="F39" s="3" t="s">
        <v>73</v>
      </c>
      <c r="G39" s="3" t="s">
        <v>66</v>
      </c>
    </row>
    <row r="40" spans="1:11" x14ac:dyDescent="0.25">
      <c r="F40" s="3" t="s">
        <v>74</v>
      </c>
      <c r="G40" s="3" t="s">
        <v>66</v>
      </c>
    </row>
    <row r="41" spans="1:11" x14ac:dyDescent="0.25">
      <c r="F41" s="3" t="s">
        <v>75</v>
      </c>
      <c r="G41" s="3" t="s">
        <v>66</v>
      </c>
    </row>
    <row r="42" spans="1:11" x14ac:dyDescent="0.25">
      <c r="F42" s="3" t="s">
        <v>65</v>
      </c>
      <c r="G42" s="3" t="s">
        <v>66</v>
      </c>
    </row>
    <row r="43" spans="1:11" x14ac:dyDescent="0.25">
      <c r="F43" s="82" t="s">
        <v>76</v>
      </c>
      <c r="G43" s="3" t="s">
        <v>66</v>
      </c>
    </row>
    <row r="44" spans="1:11" x14ac:dyDescent="0.25">
      <c r="F44" s="3" t="s">
        <v>65</v>
      </c>
      <c r="G44" s="3" t="s">
        <v>66</v>
      </c>
    </row>
    <row r="45" spans="1:11" x14ac:dyDescent="0.25">
      <c r="F45" s="3" t="s">
        <v>77</v>
      </c>
      <c r="G45" s="3" t="s">
        <v>66</v>
      </c>
    </row>
    <row r="46" spans="1:11" x14ac:dyDescent="0.25">
      <c r="F46" s="3" t="s">
        <v>78</v>
      </c>
      <c r="G46" s="3" t="s">
        <v>66</v>
      </c>
    </row>
    <row r="47" spans="1:11" x14ac:dyDescent="0.25">
      <c r="F47" s="3" t="s">
        <v>79</v>
      </c>
      <c r="G47" s="3" t="s">
        <v>66</v>
      </c>
    </row>
    <row r="48" spans="1:11" x14ac:dyDescent="0.25">
      <c r="F48" s="3" t="s">
        <v>80</v>
      </c>
    </row>
    <row r="50" spans="6:7" x14ac:dyDescent="0.25">
      <c r="F50"/>
      <c r="G50"/>
    </row>
    <row r="51" spans="6:7" x14ac:dyDescent="0.25">
      <c r="F51"/>
      <c r="G51"/>
    </row>
    <row r="52" spans="6:7" x14ac:dyDescent="0.25">
      <c r="F52"/>
      <c r="G52"/>
    </row>
    <row r="53" spans="6:7" x14ac:dyDescent="0.25">
      <c r="F53"/>
      <c r="G53"/>
    </row>
    <row r="54" spans="6:7" x14ac:dyDescent="0.25">
      <c r="F54"/>
      <c r="G54"/>
    </row>
  </sheetData>
  <mergeCells count="1">
    <mergeCell ref="A1:P1"/>
  </mergeCells>
  <conditionalFormatting sqref="C9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{D243479D-70C8-48DB-97B0-3EA7A828F85C}</x14:id>
        </ext>
      </extLst>
    </cfRule>
  </conditionalFormatting>
  <conditionalFormatting sqref="A8:N22">
    <cfRule type="uniqueValues" dxfId="5" priority="6"/>
    <cfRule type="uniqueValues" dxfId="4" priority="5"/>
    <cfRule type="uniqueValues" dxfId="3" priority="4"/>
    <cfRule type="uniqueValues" dxfId="2" priority="3"/>
    <cfRule type="uniqueValues" dxfId="1" priority="2"/>
    <cfRule type="uniqueValues" dxfId="0" priority="1"/>
  </conditionalFormatting>
  <pageMargins left="0.7" right="0.7" top="0.75" bottom="0.75" header="0.51180555555555496" footer="0.51180555555555496"/>
  <pageSetup firstPageNumber="0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243479D-70C8-48DB-97B0-3EA7A828F85C}">
            <x14:dataBar>
              <x14:cfvo type="autoMin"/>
              <x14:cfvo type="autoMax"/>
              <x14:negativeFill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topLeftCell="B1" zoomScale="55" zoomScaleNormal="55" workbookViewId="0">
      <selection activeCell="S6" sqref="S6"/>
    </sheetView>
  </sheetViews>
  <sheetFormatPr defaultColWidth="11" defaultRowHeight="15.75" x14ac:dyDescent="0.25"/>
  <sheetData/>
  <pageMargins left="0.7" right="0.7" top="0.75" bottom="0.75" header="0.51180555555555496" footer="0.51180555555555496"/>
  <pageSetup firstPageNumber="0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17"/>
  <sheetViews>
    <sheetView zoomScale="70" zoomScaleNormal="70" workbookViewId="0">
      <selection activeCell="E4" sqref="E4"/>
    </sheetView>
  </sheetViews>
  <sheetFormatPr defaultColWidth="11" defaultRowHeight="15.75" x14ac:dyDescent="0.25"/>
  <cols>
    <col min="1" max="1" width="20.875" customWidth="1"/>
    <col min="2" max="2" width="19.875" customWidth="1"/>
    <col min="3" max="3" width="13.875" customWidth="1"/>
    <col min="4" max="4" width="18.5" customWidth="1"/>
    <col min="5" max="5" width="17.625" customWidth="1"/>
  </cols>
  <sheetData>
    <row r="1" spans="1:7" ht="35.1" customHeight="1" x14ac:dyDescent="0.35">
      <c r="A1" s="1" t="s">
        <v>60</v>
      </c>
      <c r="B1" s="1"/>
      <c r="C1" s="1"/>
      <c r="D1" s="1"/>
      <c r="E1" s="1"/>
      <c r="F1" s="86"/>
      <c r="G1" s="86"/>
    </row>
    <row r="2" spans="1:7" x14ac:dyDescent="0.25">
      <c r="A2" s="81" t="s">
        <v>12</v>
      </c>
      <c r="B2" s="81" t="s">
        <v>13</v>
      </c>
      <c r="C2" s="81" t="s">
        <v>61</v>
      </c>
      <c r="D2" s="81" t="s">
        <v>62</v>
      </c>
      <c r="E2" s="81" t="s">
        <v>63</v>
      </c>
    </row>
    <row r="3" spans="1:7" x14ac:dyDescent="0.25">
      <c r="A3" s="29">
        <v>7225</v>
      </c>
      <c r="B3" s="40" t="s">
        <v>38</v>
      </c>
      <c r="C3" s="87">
        <v>2.5</v>
      </c>
      <c r="D3" s="87">
        <v>7</v>
      </c>
      <c r="E3" s="88">
        <f t="shared" ref="E3:E17" si="0">C3+D3</f>
        <v>9.5</v>
      </c>
    </row>
    <row r="4" spans="1:7" x14ac:dyDescent="0.25">
      <c r="A4" s="29">
        <v>7219</v>
      </c>
      <c r="B4" s="29" t="s">
        <v>32</v>
      </c>
      <c r="C4" s="87">
        <v>6</v>
      </c>
      <c r="D4" s="87">
        <v>30</v>
      </c>
      <c r="E4" s="88">
        <f t="shared" si="0"/>
        <v>36</v>
      </c>
    </row>
    <row r="5" spans="1:7" x14ac:dyDescent="0.25">
      <c r="A5" s="34">
        <v>7227</v>
      </c>
      <c r="B5" s="41" t="s">
        <v>40</v>
      </c>
      <c r="C5" s="87">
        <v>7</v>
      </c>
      <c r="D5" s="87">
        <v>8</v>
      </c>
      <c r="E5" s="88">
        <f t="shared" si="0"/>
        <v>15</v>
      </c>
    </row>
    <row r="6" spans="1:7" x14ac:dyDescent="0.25">
      <c r="A6" s="34">
        <v>7226</v>
      </c>
      <c r="B6" s="41" t="s">
        <v>39</v>
      </c>
      <c r="C6" s="87">
        <v>10</v>
      </c>
      <c r="D6" s="87">
        <v>6</v>
      </c>
      <c r="E6" s="88">
        <f t="shared" si="0"/>
        <v>16</v>
      </c>
    </row>
    <row r="7" spans="1:7" x14ac:dyDescent="0.25">
      <c r="A7" s="29">
        <v>7217</v>
      </c>
      <c r="B7" s="29" t="s">
        <v>30</v>
      </c>
      <c r="C7" s="87">
        <v>20</v>
      </c>
      <c r="D7" s="87">
        <v>4</v>
      </c>
      <c r="E7" s="88">
        <f t="shared" si="0"/>
        <v>24</v>
      </c>
    </row>
    <row r="8" spans="1:7" x14ac:dyDescent="0.25">
      <c r="A8" s="29">
        <v>7215</v>
      </c>
      <c r="B8" s="29" t="s">
        <v>26</v>
      </c>
      <c r="C8" s="87">
        <v>1.5</v>
      </c>
      <c r="D8" s="87">
        <v>2</v>
      </c>
      <c r="E8" s="88">
        <f t="shared" si="0"/>
        <v>3.5</v>
      </c>
    </row>
    <row r="9" spans="1:7" x14ac:dyDescent="0.25">
      <c r="A9" s="29">
        <v>7221</v>
      </c>
      <c r="B9" s="29" t="s">
        <v>34</v>
      </c>
      <c r="C9" s="87">
        <v>4</v>
      </c>
      <c r="D9" s="87">
        <v>8</v>
      </c>
      <c r="E9" s="88">
        <f t="shared" si="0"/>
        <v>12</v>
      </c>
    </row>
    <row r="10" spans="1:7" x14ac:dyDescent="0.25">
      <c r="A10" s="29">
        <v>7220</v>
      </c>
      <c r="B10" s="29" t="s">
        <v>33</v>
      </c>
      <c r="C10" s="87">
        <v>6</v>
      </c>
      <c r="D10" s="87">
        <v>2.4</v>
      </c>
      <c r="E10" s="88">
        <f t="shared" si="0"/>
        <v>8.4</v>
      </c>
    </row>
    <row r="11" spans="1:7" x14ac:dyDescent="0.25">
      <c r="A11" s="29">
        <v>7216</v>
      </c>
      <c r="B11" s="29" t="s">
        <v>28</v>
      </c>
      <c r="C11" s="87">
        <v>0</v>
      </c>
      <c r="D11" s="87">
        <v>5.2</v>
      </c>
      <c r="E11" s="88">
        <f t="shared" si="0"/>
        <v>5.2</v>
      </c>
    </row>
    <row r="12" spans="1:7" x14ac:dyDescent="0.25">
      <c r="A12" s="34">
        <v>7224</v>
      </c>
      <c r="B12" s="29" t="s">
        <v>37</v>
      </c>
      <c r="C12" s="87">
        <v>8</v>
      </c>
      <c r="D12" s="87">
        <v>9.9</v>
      </c>
      <c r="E12" s="88">
        <f t="shared" si="0"/>
        <v>17.899999999999999</v>
      </c>
    </row>
    <row r="13" spans="1:7" x14ac:dyDescent="0.25">
      <c r="A13" s="29">
        <v>7218</v>
      </c>
      <c r="B13" s="29" t="s">
        <v>31</v>
      </c>
      <c r="C13" s="87">
        <v>3.2</v>
      </c>
      <c r="D13" s="87">
        <v>8.6999999999999993</v>
      </c>
      <c r="E13" s="88">
        <f t="shared" si="0"/>
        <v>11.899999999999999</v>
      </c>
    </row>
    <row r="14" spans="1:7" x14ac:dyDescent="0.25">
      <c r="A14" s="29">
        <v>7214</v>
      </c>
      <c r="B14" s="29" t="s">
        <v>24</v>
      </c>
      <c r="C14" s="87">
        <v>4.5</v>
      </c>
      <c r="D14" s="87">
        <v>9</v>
      </c>
      <c r="E14" s="88">
        <f t="shared" si="0"/>
        <v>13.5</v>
      </c>
    </row>
    <row r="15" spans="1:7" x14ac:dyDescent="0.25">
      <c r="A15" s="29">
        <v>7223</v>
      </c>
      <c r="B15" s="29" t="s">
        <v>36</v>
      </c>
      <c r="C15" s="87">
        <v>9</v>
      </c>
      <c r="D15" s="87">
        <v>6.6</v>
      </c>
      <c r="E15" s="88">
        <f t="shared" si="0"/>
        <v>15.6</v>
      </c>
    </row>
    <row r="16" spans="1:7" x14ac:dyDescent="0.25">
      <c r="A16" s="29">
        <v>7222</v>
      </c>
      <c r="B16" s="29" t="s">
        <v>35</v>
      </c>
      <c r="C16" s="87">
        <v>10</v>
      </c>
      <c r="D16" s="87">
        <v>4.4000000000000004</v>
      </c>
      <c r="E16" s="88">
        <f t="shared" si="0"/>
        <v>14.4</v>
      </c>
    </row>
    <row r="17" spans="1:5" x14ac:dyDescent="0.25">
      <c r="A17" s="34">
        <v>7228</v>
      </c>
      <c r="B17" s="43" t="s">
        <v>41</v>
      </c>
      <c r="C17" s="87">
        <v>15</v>
      </c>
      <c r="D17" s="87">
        <v>3.3</v>
      </c>
      <c r="E17" s="88">
        <f t="shared" si="0"/>
        <v>18.3</v>
      </c>
    </row>
  </sheetData>
  <mergeCells count="1">
    <mergeCell ref="A1:E1"/>
  </mergeCells>
  <pageMargins left="0.7" right="0.7" top="0.75" bottom="0.75" header="0.51180555555555496" footer="0.51180555555555496"/>
  <pageSetup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17"/>
  <sheetViews>
    <sheetView zoomScaleNormal="100" workbookViewId="0">
      <selection activeCell="B3" sqref="B3"/>
    </sheetView>
  </sheetViews>
  <sheetFormatPr defaultColWidth="11" defaultRowHeight="15.75" x14ac:dyDescent="0.25"/>
  <cols>
    <col min="1" max="1" width="20.875" customWidth="1"/>
    <col min="2" max="2" width="19.875" customWidth="1"/>
    <col min="3" max="3" width="13.875" customWidth="1"/>
    <col min="4" max="4" width="18.5" customWidth="1"/>
    <col min="5" max="5" width="17.625" customWidth="1"/>
  </cols>
  <sheetData>
    <row r="1" spans="1:7" ht="35.1" customHeight="1" x14ac:dyDescent="0.35">
      <c r="A1" s="1" t="s">
        <v>60</v>
      </c>
      <c r="B1" s="1"/>
      <c r="C1" s="1"/>
      <c r="D1" s="1"/>
      <c r="E1" s="1"/>
      <c r="F1" s="86"/>
      <c r="G1" s="86"/>
    </row>
    <row r="2" spans="1:7" x14ac:dyDescent="0.25">
      <c r="A2" s="81" t="s">
        <v>12</v>
      </c>
      <c r="B2" s="81" t="s">
        <v>13</v>
      </c>
      <c r="C2" s="81" t="s">
        <v>61</v>
      </c>
      <c r="D2" s="81" t="s">
        <v>62</v>
      </c>
      <c r="E2" s="81" t="s">
        <v>63</v>
      </c>
    </row>
    <row r="3" spans="1:7" x14ac:dyDescent="0.25">
      <c r="A3" s="29">
        <v>7225</v>
      </c>
      <c r="B3" s="40" t="s">
        <v>38</v>
      </c>
      <c r="C3" s="87">
        <v>2.5</v>
      </c>
      <c r="D3" s="87">
        <v>7</v>
      </c>
      <c r="E3" s="88">
        <f t="shared" ref="E3:E17" si="0">C3+D3</f>
        <v>9.5</v>
      </c>
    </row>
    <row r="4" spans="1:7" x14ac:dyDescent="0.25">
      <c r="A4" s="29">
        <v>7219</v>
      </c>
      <c r="B4" s="29" t="s">
        <v>32</v>
      </c>
      <c r="C4" s="87">
        <v>6</v>
      </c>
      <c r="D4" s="87">
        <v>30</v>
      </c>
      <c r="E4" s="88">
        <f t="shared" si="0"/>
        <v>36</v>
      </c>
    </row>
    <row r="5" spans="1:7" x14ac:dyDescent="0.25">
      <c r="A5" s="34">
        <v>7227</v>
      </c>
      <c r="B5" s="41" t="s">
        <v>40</v>
      </c>
      <c r="C5" s="87">
        <v>7</v>
      </c>
      <c r="D5" s="87">
        <v>8</v>
      </c>
      <c r="E5" s="88">
        <f t="shared" si="0"/>
        <v>15</v>
      </c>
    </row>
    <row r="6" spans="1:7" x14ac:dyDescent="0.25">
      <c r="A6" s="34">
        <v>7226</v>
      </c>
      <c r="B6" s="41" t="s">
        <v>39</v>
      </c>
      <c r="C6" s="87">
        <v>10</v>
      </c>
      <c r="D6" s="87">
        <v>6</v>
      </c>
      <c r="E6" s="88">
        <f t="shared" si="0"/>
        <v>16</v>
      </c>
    </row>
    <row r="7" spans="1:7" x14ac:dyDescent="0.25">
      <c r="A7" s="29">
        <v>7217</v>
      </c>
      <c r="B7" s="29" t="s">
        <v>30</v>
      </c>
      <c r="C7" s="87">
        <v>20</v>
      </c>
      <c r="D7" s="87">
        <v>4</v>
      </c>
      <c r="E7" s="88">
        <f t="shared" si="0"/>
        <v>24</v>
      </c>
    </row>
    <row r="8" spans="1:7" x14ac:dyDescent="0.25">
      <c r="A8" s="29">
        <v>7215</v>
      </c>
      <c r="B8" s="29" t="s">
        <v>26</v>
      </c>
      <c r="C8" s="87">
        <v>1.5</v>
      </c>
      <c r="D8" s="87">
        <v>2</v>
      </c>
      <c r="E8" s="88">
        <f t="shared" si="0"/>
        <v>3.5</v>
      </c>
    </row>
    <row r="9" spans="1:7" x14ac:dyDescent="0.25">
      <c r="A9" s="29">
        <v>7221</v>
      </c>
      <c r="B9" s="29" t="s">
        <v>34</v>
      </c>
      <c r="C9" s="87">
        <v>4</v>
      </c>
      <c r="D9" s="87">
        <v>8</v>
      </c>
      <c r="E9" s="88">
        <f t="shared" si="0"/>
        <v>12</v>
      </c>
    </row>
    <row r="10" spans="1:7" x14ac:dyDescent="0.25">
      <c r="A10" s="29">
        <v>7220</v>
      </c>
      <c r="B10" s="29" t="s">
        <v>33</v>
      </c>
      <c r="C10" s="87">
        <v>6</v>
      </c>
      <c r="D10" s="87">
        <v>2.4</v>
      </c>
      <c r="E10" s="88">
        <f t="shared" si="0"/>
        <v>8.4</v>
      </c>
    </row>
    <row r="11" spans="1:7" x14ac:dyDescent="0.25">
      <c r="A11" s="29">
        <v>7216</v>
      </c>
      <c r="B11" s="29" t="s">
        <v>28</v>
      </c>
      <c r="C11" s="87">
        <v>0</v>
      </c>
      <c r="D11" s="87">
        <v>5.2</v>
      </c>
      <c r="E11" s="88">
        <f t="shared" si="0"/>
        <v>5.2</v>
      </c>
    </row>
    <row r="12" spans="1:7" x14ac:dyDescent="0.25">
      <c r="A12" s="34">
        <v>7224</v>
      </c>
      <c r="B12" s="29" t="s">
        <v>37</v>
      </c>
      <c r="C12" s="87">
        <v>8</v>
      </c>
      <c r="D12" s="87">
        <v>9.9</v>
      </c>
      <c r="E12" s="88">
        <f t="shared" si="0"/>
        <v>17.899999999999999</v>
      </c>
    </row>
    <row r="13" spans="1:7" x14ac:dyDescent="0.25">
      <c r="A13" s="29">
        <v>7218</v>
      </c>
      <c r="B13" s="29" t="s">
        <v>31</v>
      </c>
      <c r="C13" s="87">
        <v>3.2</v>
      </c>
      <c r="D13" s="87">
        <v>8.6999999999999993</v>
      </c>
      <c r="E13" s="88">
        <f t="shared" si="0"/>
        <v>11.899999999999999</v>
      </c>
    </row>
    <row r="14" spans="1:7" x14ac:dyDescent="0.25">
      <c r="A14" s="29">
        <v>7214</v>
      </c>
      <c r="B14" s="29" t="s">
        <v>24</v>
      </c>
      <c r="C14" s="87">
        <v>4.5</v>
      </c>
      <c r="D14" s="87">
        <v>9</v>
      </c>
      <c r="E14" s="88">
        <f t="shared" si="0"/>
        <v>13.5</v>
      </c>
    </row>
    <row r="15" spans="1:7" x14ac:dyDescent="0.25">
      <c r="A15" s="29">
        <v>7223</v>
      </c>
      <c r="B15" s="29" t="s">
        <v>36</v>
      </c>
      <c r="C15" s="87">
        <v>9</v>
      </c>
      <c r="D15" s="87">
        <v>6.6</v>
      </c>
      <c r="E15" s="88">
        <f t="shared" si="0"/>
        <v>15.6</v>
      </c>
    </row>
    <row r="16" spans="1:7" x14ac:dyDescent="0.25">
      <c r="A16" s="29">
        <v>7222</v>
      </c>
      <c r="B16" s="29" t="s">
        <v>35</v>
      </c>
      <c r="C16" s="87">
        <v>10</v>
      </c>
      <c r="D16" s="87">
        <v>4.4000000000000004</v>
      </c>
      <c r="E16" s="88">
        <f t="shared" si="0"/>
        <v>14.4</v>
      </c>
    </row>
    <row r="17" spans="1:5" x14ac:dyDescent="0.25">
      <c r="A17" s="34">
        <v>7228</v>
      </c>
      <c r="B17" s="43" t="s">
        <v>41</v>
      </c>
      <c r="C17" s="87">
        <v>15</v>
      </c>
      <c r="D17" s="87">
        <v>3.3</v>
      </c>
      <c r="E17" s="88">
        <f t="shared" si="0"/>
        <v>18.3</v>
      </c>
    </row>
  </sheetData>
  <mergeCells count="1">
    <mergeCell ref="A1:E1"/>
  </mergeCells>
  <conditionalFormatting sqref="F3">
    <cfRule type="cellIs" dxfId="7" priority="2" operator="equal">
      <formula>"&gt;30"</formula>
    </cfRule>
  </conditionalFormatting>
  <conditionalFormatting sqref="A1:F17">
    <cfRule type="cellIs" dxfId="6" priority="3" operator="greaterThan">
      <formula>3614</formula>
    </cfRule>
  </conditionalFormatting>
  <pageMargins left="0.7" right="0.7" top="0.75" bottom="0.75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January</vt:lpstr>
      <vt:lpstr>Total Fees Chart</vt:lpstr>
      <vt:lpstr>Alphabetical Sort</vt:lpstr>
      <vt:lpstr>Conditional Formating</vt:lpstr>
      <vt:lpstr>discounts</vt:lpstr>
      <vt:lpstr>Names</vt:lpstr>
      <vt:lpstr>Total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Claudia Murphy</dc:creator>
  <dc:description/>
  <cp:lastModifiedBy>Admin</cp:lastModifiedBy>
  <cp:revision>1</cp:revision>
  <dcterms:created xsi:type="dcterms:W3CDTF">2020-11-12T10:30:16Z</dcterms:created>
  <dcterms:modified xsi:type="dcterms:W3CDTF">2021-03-24T17:14:19Z</dcterms:modified>
  <dc:language>en-US</dc:language>
</cp:coreProperties>
</file>